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codeName="ThisWorkbook" defaultThemeVersion="124226"/>
  <mc:AlternateContent xmlns:mc="http://schemas.openxmlformats.org/markup-compatibility/2006">
    <mc:Choice Requires="x15">
      <x15ac:absPath xmlns:x15ac="http://schemas.microsoft.com/office/spreadsheetml/2010/11/ac" url="D:\180930ＦＩＡフェスティバル\エントリー\原本\"/>
    </mc:Choice>
  </mc:AlternateContent>
  <xr:revisionPtr revIDLastSave="0" documentId="10_ncr:8100000_{059F2799-6A6D-498A-9494-9D48CD1D4711}" xr6:coauthVersionLast="33" xr6:coauthVersionMax="33" xr10:uidLastSave="{00000000-0000-0000-0000-000000000000}"/>
  <workbookProtection workbookPassword="C18F" lockStructure="1"/>
  <bookViews>
    <workbookView xWindow="90" yWindow="3990" windowWidth="20415" windowHeight="3555" tabRatio="650" xr2:uid="{00000000-000D-0000-FFFF-FFFF00000000}"/>
  </bookViews>
  <sheets>
    <sheet name="申込書" sheetId="1" r:id="rId1"/>
    <sheet name="申込一覧表" sheetId="2" r:id="rId2"/>
    <sheet name="リレーオーダー用紙" sheetId="4" r:id="rId3"/>
    <sheet name="誓約書" sheetId="15" state="hidden" r:id="rId4"/>
    <sheet name="メール" sheetId="9" state="hidden" r:id="rId5"/>
    <sheet name="団体" sheetId="7" state="hidden" r:id="rId6"/>
    <sheet name="所属1" sheetId="11" state="hidden" r:id="rId7"/>
    <sheet name="選手" sheetId="12" state="hidden" r:id="rId8"/>
    <sheet name="エントリー" sheetId="13" state="hidden" r:id="rId9"/>
    <sheet name="チーム" sheetId="14" state="hidden" r:id="rId10"/>
  </sheets>
  <definedNames>
    <definedName name="_xlnm.Print_Area" localSheetId="2">リレーオーダー用紙!$A$1:$K$40</definedName>
    <definedName name="_xlnm.Print_Area" localSheetId="1">申込一覧表!$D$1:$X$87</definedName>
    <definedName name="_xlnm.Print_Area" localSheetId="0">申込書!$B$1:$X$51</definedName>
    <definedName name="_xlnm.Print_Titles" localSheetId="1">申込一覧表!$1:$4</definedName>
  </definedNames>
  <calcPr calcId="162913"/>
</workbook>
</file>

<file path=xl/calcChain.xml><?xml version="1.0" encoding="utf-8"?>
<calcChain xmlns="http://schemas.openxmlformats.org/spreadsheetml/2006/main">
  <c r="AD91" i="2" l="1"/>
  <c r="AD93" i="2"/>
  <c r="BG3" i="7" s="1"/>
  <c r="AD94" i="2"/>
  <c r="BH3" i="7" s="1"/>
  <c r="AA94" i="2"/>
  <c r="X94" i="2"/>
  <c r="AA93" i="2"/>
  <c r="X93" i="2"/>
  <c r="AA92" i="2"/>
  <c r="X92" i="2"/>
  <c r="AA91" i="2"/>
  <c r="X91" i="2"/>
  <c r="AA98" i="2" l="1"/>
  <c r="X98" i="2"/>
  <c r="AA97" i="2"/>
  <c r="X97" i="2"/>
  <c r="AA102" i="2" l="1"/>
  <c r="Z102" i="2"/>
  <c r="Y102" i="2"/>
  <c r="X102" i="2"/>
  <c r="AA101" i="2"/>
  <c r="Z101" i="2"/>
  <c r="Y101" i="2"/>
  <c r="X101" i="2"/>
  <c r="AD97" i="2" l="1"/>
  <c r="AD98" i="2"/>
  <c r="BK3" i="7" s="1"/>
  <c r="AD99" i="2" l="1"/>
  <c r="BL3" i="7" s="1"/>
  <c r="BJ3" i="7"/>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48"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6" i="2"/>
  <c r="W6" i="2" s="1"/>
  <c r="F45" i="12" l="1"/>
  <c r="F46" i="12"/>
  <c r="F47" i="12"/>
  <c r="F48" i="12"/>
  <c r="F49" i="12"/>
  <c r="F50" i="12"/>
  <c r="F51" i="12"/>
  <c r="F52" i="12"/>
  <c r="F53" i="12"/>
  <c r="F54" i="12"/>
  <c r="F55" i="12"/>
  <c r="F56" i="12"/>
  <c r="F57" i="12"/>
  <c r="F58" i="12"/>
  <c r="F59" i="12"/>
  <c r="F60" i="12"/>
  <c r="F61" i="12"/>
  <c r="F62" i="12"/>
  <c r="F63" i="12"/>
  <c r="F64" i="12"/>
  <c r="F65" i="12"/>
  <c r="F66" i="12"/>
  <c r="F67" i="12"/>
  <c r="F68" i="12"/>
  <c r="F69" i="12"/>
  <c r="F70" i="12"/>
  <c r="F71" i="12"/>
  <c r="F72" i="12"/>
  <c r="F73" i="12"/>
  <c r="F74" i="12"/>
  <c r="F75" i="12"/>
  <c r="F76" i="12"/>
  <c r="F77" i="12"/>
  <c r="F78" i="12"/>
  <c r="F79" i="12"/>
  <c r="F80" i="12"/>
  <c r="F81" i="12"/>
  <c r="F82" i="12"/>
  <c r="F83" i="12"/>
  <c r="F44" i="12"/>
  <c r="F3" i="12"/>
  <c r="F4" i="12"/>
  <c r="F5" i="12"/>
  <c r="F6"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2" i="12"/>
  <c r="BE3" i="7" l="1"/>
  <c r="AD92" i="2"/>
  <c r="AI3" i="7"/>
  <c r="AB3" i="7"/>
  <c r="U3" i="7"/>
  <c r="BF3" i="7" l="1"/>
  <c r="BI3" i="7" s="1"/>
  <c r="AD95" i="2"/>
  <c r="X18" i="1"/>
  <c r="W18" i="1"/>
  <c r="V18" i="1"/>
  <c r="U18" i="1"/>
  <c r="T18" i="1"/>
  <c r="S18" i="1"/>
  <c r="R18" i="1"/>
  <c r="Q18" i="1"/>
  <c r="P18" i="1"/>
  <c r="O18" i="1"/>
  <c r="N18" i="1"/>
  <c r="M18" i="1"/>
  <c r="L18" i="1"/>
  <c r="K18" i="1"/>
  <c r="J18" i="1"/>
  <c r="I18" i="1"/>
  <c r="H18" i="1"/>
  <c r="G18" i="1"/>
  <c r="F18" i="1"/>
  <c r="E18" i="1"/>
  <c r="D18" i="1"/>
  <c r="C18" i="1"/>
  <c r="AG28" i="1"/>
  <c r="AI28" i="1" s="1"/>
  <c r="AG31" i="1" s="1"/>
  <c r="AG29" i="1"/>
  <c r="AG30" i="1"/>
  <c r="AI30" i="1" l="1"/>
  <c r="AG33" i="1" s="1"/>
  <c r="AI29" i="1"/>
  <c r="AG32" i="1" s="1"/>
  <c r="AH3" i="7" l="1"/>
  <c r="AG3" i="7"/>
  <c r="AF3" i="7"/>
  <c r="AE3" i="7"/>
  <c r="AD3" i="7"/>
  <c r="AC3" i="7"/>
  <c r="W3" i="7"/>
  <c r="C7" i="4" l="1"/>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BD3" i="7"/>
  <c r="H3" i="7"/>
  <c r="AA3" i="7"/>
  <c r="T3" i="7"/>
  <c r="AH49" i="2" l="1"/>
  <c r="AI49" i="2"/>
  <c r="AH50" i="2"/>
  <c r="AI50" i="2"/>
  <c r="AH51" i="2"/>
  <c r="AI51" i="2"/>
  <c r="AH52" i="2"/>
  <c r="AI52" i="2"/>
  <c r="AH53" i="2"/>
  <c r="AI53" i="2"/>
  <c r="AH54" i="2"/>
  <c r="AI54" i="2"/>
  <c r="AH55" i="2"/>
  <c r="AI55" i="2"/>
  <c r="AH56" i="2"/>
  <c r="AI56" i="2"/>
  <c r="AH57" i="2"/>
  <c r="AI57" i="2"/>
  <c r="AH58" i="2"/>
  <c r="AI58" i="2"/>
  <c r="AH59" i="2"/>
  <c r="AI59" i="2"/>
  <c r="AH60" i="2"/>
  <c r="AI60" i="2"/>
  <c r="AH61" i="2"/>
  <c r="AI61" i="2"/>
  <c r="AH62" i="2"/>
  <c r="AI62" i="2"/>
  <c r="AH63" i="2"/>
  <c r="AI63" i="2"/>
  <c r="AH64" i="2"/>
  <c r="AI64" i="2"/>
  <c r="AH65" i="2"/>
  <c r="AI65" i="2"/>
  <c r="AH66" i="2"/>
  <c r="AI66" i="2"/>
  <c r="AH67" i="2"/>
  <c r="AI67" i="2"/>
  <c r="AH68" i="2"/>
  <c r="AI68" i="2"/>
  <c r="AH69" i="2"/>
  <c r="AI69" i="2"/>
  <c r="AH70" i="2"/>
  <c r="AI70" i="2"/>
  <c r="AH71" i="2"/>
  <c r="AI71" i="2"/>
  <c r="AH72" i="2"/>
  <c r="AI72" i="2"/>
  <c r="AH73" i="2"/>
  <c r="AI73" i="2"/>
  <c r="AH74" i="2"/>
  <c r="AI74" i="2"/>
  <c r="AH75" i="2"/>
  <c r="AI75" i="2"/>
  <c r="AH76" i="2"/>
  <c r="AI76" i="2"/>
  <c r="AH77" i="2"/>
  <c r="AI77" i="2"/>
  <c r="AH78" i="2"/>
  <c r="AI78" i="2"/>
  <c r="AH79" i="2"/>
  <c r="AI79" i="2"/>
  <c r="AH80" i="2"/>
  <c r="AI80" i="2"/>
  <c r="AH81" i="2"/>
  <c r="AI81" i="2"/>
  <c r="AH82" i="2"/>
  <c r="AI82" i="2"/>
  <c r="AH83" i="2"/>
  <c r="AI83" i="2"/>
  <c r="AH84" i="2"/>
  <c r="AI84" i="2"/>
  <c r="AH85" i="2"/>
  <c r="AI85" i="2"/>
  <c r="AH86" i="2"/>
  <c r="AI86" i="2"/>
  <c r="AH87" i="2"/>
  <c r="AI87" i="2"/>
  <c r="AI48" i="2"/>
  <c r="AH48" i="2"/>
  <c r="AH45" i="2"/>
  <c r="AI45" i="2"/>
  <c r="AH7" i="2"/>
  <c r="AI7" i="2"/>
  <c r="AH8" i="2"/>
  <c r="AI8" i="2"/>
  <c r="AH9" i="2"/>
  <c r="AI9" i="2"/>
  <c r="AH10" i="2"/>
  <c r="AI10" i="2"/>
  <c r="AH11" i="2"/>
  <c r="AI11" i="2"/>
  <c r="AH12" i="2"/>
  <c r="AI12" i="2"/>
  <c r="AH13" i="2"/>
  <c r="AI13" i="2"/>
  <c r="AH14" i="2"/>
  <c r="AI14" i="2"/>
  <c r="AH15" i="2"/>
  <c r="AI15" i="2"/>
  <c r="AH16" i="2"/>
  <c r="AI16" i="2"/>
  <c r="AH17" i="2"/>
  <c r="AI17" i="2"/>
  <c r="AH18" i="2"/>
  <c r="AI18" i="2"/>
  <c r="AH19" i="2"/>
  <c r="AI19" i="2"/>
  <c r="AH20" i="2"/>
  <c r="AI20" i="2"/>
  <c r="AH21" i="2"/>
  <c r="AI21" i="2"/>
  <c r="AH22" i="2"/>
  <c r="AI22" i="2"/>
  <c r="AH23" i="2"/>
  <c r="AI23" i="2"/>
  <c r="AH24" i="2"/>
  <c r="AI24" i="2"/>
  <c r="AH25" i="2"/>
  <c r="AI25" i="2"/>
  <c r="AH26" i="2"/>
  <c r="AI26" i="2"/>
  <c r="AH27" i="2"/>
  <c r="AI27" i="2"/>
  <c r="AH28" i="2"/>
  <c r="AI28" i="2"/>
  <c r="AH29" i="2"/>
  <c r="AI29" i="2"/>
  <c r="AH30" i="2"/>
  <c r="AI30" i="2"/>
  <c r="AH31" i="2"/>
  <c r="AI31" i="2"/>
  <c r="AH32" i="2"/>
  <c r="AI32" i="2"/>
  <c r="AH33" i="2"/>
  <c r="AI33" i="2"/>
  <c r="AH34" i="2"/>
  <c r="AI34" i="2"/>
  <c r="AH35" i="2"/>
  <c r="AI35" i="2"/>
  <c r="AH36" i="2"/>
  <c r="AI36" i="2"/>
  <c r="AH37" i="2"/>
  <c r="AI37" i="2"/>
  <c r="AH38" i="2"/>
  <c r="AI38" i="2"/>
  <c r="AH39" i="2"/>
  <c r="AI39" i="2"/>
  <c r="AH40" i="2"/>
  <c r="AI40" i="2"/>
  <c r="AH41" i="2"/>
  <c r="AI41" i="2"/>
  <c r="AH42" i="2"/>
  <c r="AI42" i="2"/>
  <c r="AH43" i="2"/>
  <c r="AI43" i="2"/>
  <c r="AH44" i="2"/>
  <c r="AI44" i="2"/>
  <c r="AI6" i="2"/>
  <c r="AH6" i="2"/>
  <c r="AS10" i="4" l="1"/>
  <c r="A6" i="14" s="1"/>
  <c r="AS11" i="4"/>
  <c r="A7" i="14" s="1"/>
  <c r="AS12" i="4"/>
  <c r="A8" i="14" s="1"/>
  <c r="AS13" i="4"/>
  <c r="A9" i="14" s="1"/>
  <c r="AS14" i="4"/>
  <c r="A10" i="14" s="1"/>
  <c r="AS15" i="4"/>
  <c r="A11" i="14" s="1"/>
  <c r="AS16" i="4"/>
  <c r="A12" i="14" s="1"/>
  <c r="AS17" i="4"/>
  <c r="A13" i="14" s="1"/>
  <c r="AS18" i="4"/>
  <c r="A14" i="14" s="1"/>
  <c r="AS19" i="4"/>
  <c r="A15" i="14" s="1"/>
  <c r="AS20" i="4"/>
  <c r="A16" i="14" s="1"/>
  <c r="AS21" i="4"/>
  <c r="A17" i="14" s="1"/>
  <c r="AS22" i="4"/>
  <c r="A18" i="14" s="1"/>
  <c r="AS23" i="4"/>
  <c r="A19" i="14" s="1"/>
  <c r="AS24" i="4"/>
  <c r="A20" i="14" s="1"/>
  <c r="AS25" i="4"/>
  <c r="A21" i="14" s="1"/>
  <c r="AS26" i="4"/>
  <c r="A22" i="14" s="1"/>
  <c r="AS27" i="4"/>
  <c r="A23" i="14" s="1"/>
  <c r="AS28" i="4"/>
  <c r="A24" i="14" s="1"/>
  <c r="AS29" i="4"/>
  <c r="A25" i="14" s="1"/>
  <c r="AS30" i="4"/>
  <c r="A26" i="14" s="1"/>
  <c r="AS31" i="4"/>
  <c r="A27" i="14" s="1"/>
  <c r="AS32" i="4"/>
  <c r="A28" i="14" s="1"/>
  <c r="AS33" i="4"/>
  <c r="A29" i="14" s="1"/>
  <c r="AS34" i="4"/>
  <c r="A30" i="14" s="1"/>
  <c r="AS35" i="4"/>
  <c r="A31" i="14" s="1"/>
  <c r="AS36" i="4"/>
  <c r="A32" i="14" s="1"/>
  <c r="AS37" i="4"/>
  <c r="A33" i="14" s="1"/>
  <c r="AS38" i="4"/>
  <c r="A34" i="14" s="1"/>
  <c r="AS39" i="4"/>
  <c r="A35" i="14" s="1"/>
  <c r="AU7" i="2"/>
  <c r="AU8" i="2"/>
  <c r="AU9" i="2"/>
  <c r="AU10" i="2"/>
  <c r="AU11"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8" i="2"/>
  <c r="AU49" i="2"/>
  <c r="AU50" i="2"/>
  <c r="AU51" i="2"/>
  <c r="AU52" i="2"/>
  <c r="AU53" i="2"/>
  <c r="AU54" i="2"/>
  <c r="AU55" i="2"/>
  <c r="AU56" i="2"/>
  <c r="AU57" i="2"/>
  <c r="AU58" i="2"/>
  <c r="AU59" i="2"/>
  <c r="AU60" i="2"/>
  <c r="AU61" i="2"/>
  <c r="AU62" i="2"/>
  <c r="AU63" i="2"/>
  <c r="AU64" i="2"/>
  <c r="AU65" i="2"/>
  <c r="AU66" i="2"/>
  <c r="AU67" i="2"/>
  <c r="AU68" i="2"/>
  <c r="AU69" i="2"/>
  <c r="AU70" i="2"/>
  <c r="AU71" i="2"/>
  <c r="AU72" i="2"/>
  <c r="AU73" i="2"/>
  <c r="AU74" i="2"/>
  <c r="AU75" i="2"/>
  <c r="AU76" i="2"/>
  <c r="AU77" i="2"/>
  <c r="AU78" i="2"/>
  <c r="AU79" i="2"/>
  <c r="AU80" i="2"/>
  <c r="AU81" i="2"/>
  <c r="AU82" i="2"/>
  <c r="AU83" i="2"/>
  <c r="AU84" i="2"/>
  <c r="AU85" i="2"/>
  <c r="AU86" i="2"/>
  <c r="AU87" i="2"/>
  <c r="AU6" i="2"/>
  <c r="AT7" i="2"/>
  <c r="AT8" i="2"/>
  <c r="AT9" i="2"/>
  <c r="AT10" i="2"/>
  <c r="AT11" i="2"/>
  <c r="AT12" i="2"/>
  <c r="AT13" i="2"/>
  <c r="AT14" i="2"/>
  <c r="AT15" i="2"/>
  <c r="AT16" i="2"/>
  <c r="AT17" i="2"/>
  <c r="AT18" i="2"/>
  <c r="AT19" i="2"/>
  <c r="AT20" i="2"/>
  <c r="AT21" i="2"/>
  <c r="AT22" i="2"/>
  <c r="AT23" i="2"/>
  <c r="AT24" i="2"/>
  <c r="AT25" i="2"/>
  <c r="AT26" i="2"/>
  <c r="AT27" i="2"/>
  <c r="AT28" i="2"/>
  <c r="AT29" i="2"/>
  <c r="AT30" i="2"/>
  <c r="AT31" i="2"/>
  <c r="AT32" i="2"/>
  <c r="AT33" i="2"/>
  <c r="AT34" i="2"/>
  <c r="AT35" i="2"/>
  <c r="AT36" i="2"/>
  <c r="AT37" i="2"/>
  <c r="AT38" i="2"/>
  <c r="AT39" i="2"/>
  <c r="AT40" i="2"/>
  <c r="AT41" i="2"/>
  <c r="AT42" i="2"/>
  <c r="AT43" i="2"/>
  <c r="AT44" i="2"/>
  <c r="AT45" i="2"/>
  <c r="AT48" i="2"/>
  <c r="AT49" i="2"/>
  <c r="AT50" i="2"/>
  <c r="AT51" i="2"/>
  <c r="AT52" i="2"/>
  <c r="AT53" i="2"/>
  <c r="AT54" i="2"/>
  <c r="AT55" i="2"/>
  <c r="AT56" i="2"/>
  <c r="AT57" i="2"/>
  <c r="AT58" i="2"/>
  <c r="AT59" i="2"/>
  <c r="AT60" i="2"/>
  <c r="AT61" i="2"/>
  <c r="AT62" i="2"/>
  <c r="AT63" i="2"/>
  <c r="AT64" i="2"/>
  <c r="AT65" i="2"/>
  <c r="AT66" i="2"/>
  <c r="AT67" i="2"/>
  <c r="AT68" i="2"/>
  <c r="AT69" i="2"/>
  <c r="AT70" i="2"/>
  <c r="AT71" i="2"/>
  <c r="AT72" i="2"/>
  <c r="AT73" i="2"/>
  <c r="AT74" i="2"/>
  <c r="AT75" i="2"/>
  <c r="AT76" i="2"/>
  <c r="AT77" i="2"/>
  <c r="AT78" i="2"/>
  <c r="AT79" i="2"/>
  <c r="AT80" i="2"/>
  <c r="AT81" i="2"/>
  <c r="AT82" i="2"/>
  <c r="AT83" i="2"/>
  <c r="AT84" i="2"/>
  <c r="AT85" i="2"/>
  <c r="AT86" i="2"/>
  <c r="AT87" i="2"/>
  <c r="AT6" i="2"/>
  <c r="AU46" i="2" l="1"/>
  <c r="AT88" i="2"/>
  <c r="AU88" i="2"/>
  <c r="AT46" i="2"/>
  <c r="AE7" i="4"/>
  <c r="E3" i="14" s="1"/>
  <c r="AE8" i="4"/>
  <c r="E4" i="14" s="1"/>
  <c r="AE9" i="4"/>
  <c r="E5" i="14" s="1"/>
  <c r="AE10" i="4"/>
  <c r="E6" i="14" s="1"/>
  <c r="AE11" i="4"/>
  <c r="E7" i="14" s="1"/>
  <c r="AE12" i="4"/>
  <c r="E8" i="14" s="1"/>
  <c r="AE13" i="4"/>
  <c r="E9" i="14" s="1"/>
  <c r="AE14" i="4"/>
  <c r="E10" i="14" s="1"/>
  <c r="AE15" i="4"/>
  <c r="E11" i="14" s="1"/>
  <c r="AE16" i="4"/>
  <c r="E12" i="14" s="1"/>
  <c r="AE17" i="4"/>
  <c r="E13" i="14" s="1"/>
  <c r="AE18" i="4"/>
  <c r="E14" i="14" s="1"/>
  <c r="AE19" i="4"/>
  <c r="E15" i="14" s="1"/>
  <c r="AE20" i="4"/>
  <c r="E16" i="14" s="1"/>
  <c r="AE21" i="4"/>
  <c r="E17" i="14" s="1"/>
  <c r="AE22" i="4"/>
  <c r="E18" i="14" s="1"/>
  <c r="AE23" i="4"/>
  <c r="E19" i="14" s="1"/>
  <c r="AE24" i="4"/>
  <c r="E20" i="14" s="1"/>
  <c r="AE25" i="4"/>
  <c r="E21" i="14" s="1"/>
  <c r="AE26" i="4"/>
  <c r="E22" i="14" s="1"/>
  <c r="AE27" i="4"/>
  <c r="E23" i="14" s="1"/>
  <c r="AE28" i="4"/>
  <c r="E24" i="14" s="1"/>
  <c r="AE29" i="4"/>
  <c r="E25" i="14" s="1"/>
  <c r="AE30" i="4"/>
  <c r="E26" i="14" s="1"/>
  <c r="AE31" i="4"/>
  <c r="E27" i="14" s="1"/>
  <c r="AE32" i="4"/>
  <c r="E28" i="14" s="1"/>
  <c r="AE33" i="4"/>
  <c r="E29" i="14" s="1"/>
  <c r="AE34" i="4"/>
  <c r="E30" i="14" s="1"/>
  <c r="AE35" i="4"/>
  <c r="E31" i="14" s="1"/>
  <c r="AE36" i="4"/>
  <c r="E32" i="14" s="1"/>
  <c r="AE37" i="4"/>
  <c r="E33" i="14" s="1"/>
  <c r="AE38" i="4"/>
  <c r="E34" i="14" s="1"/>
  <c r="AE39" i="4"/>
  <c r="E35" i="14" s="1"/>
  <c r="AE40" i="4"/>
  <c r="E36" i="14" s="1"/>
  <c r="AA10" i="4"/>
  <c r="AB10" i="4"/>
  <c r="AC10" i="4"/>
  <c r="AD10" i="4"/>
  <c r="AA11" i="4"/>
  <c r="AB11" i="4"/>
  <c r="AC11" i="4"/>
  <c r="AD11" i="4"/>
  <c r="AA12" i="4"/>
  <c r="AB12" i="4"/>
  <c r="AC12" i="4"/>
  <c r="AD12" i="4"/>
  <c r="AA13" i="4"/>
  <c r="AB13" i="4"/>
  <c r="AC13" i="4"/>
  <c r="AD13" i="4"/>
  <c r="AA14" i="4"/>
  <c r="AB14" i="4"/>
  <c r="AC14" i="4"/>
  <c r="AD14" i="4"/>
  <c r="AA15" i="4"/>
  <c r="AB15" i="4"/>
  <c r="AC15" i="4"/>
  <c r="AD15" i="4"/>
  <c r="AA16" i="4"/>
  <c r="AB16" i="4"/>
  <c r="AC16" i="4"/>
  <c r="AD16" i="4"/>
  <c r="AA17" i="4"/>
  <c r="AB17" i="4"/>
  <c r="AC17" i="4"/>
  <c r="AD17" i="4"/>
  <c r="AA18" i="4"/>
  <c r="AB18" i="4"/>
  <c r="AC18" i="4"/>
  <c r="AD18" i="4"/>
  <c r="AA19" i="4"/>
  <c r="AB19" i="4"/>
  <c r="AC19" i="4"/>
  <c r="AD19" i="4"/>
  <c r="AA20" i="4"/>
  <c r="AB20" i="4"/>
  <c r="AC20" i="4"/>
  <c r="AD20" i="4"/>
  <c r="AA21" i="4"/>
  <c r="AB21" i="4"/>
  <c r="AC21" i="4"/>
  <c r="AD21" i="4"/>
  <c r="AA22" i="4"/>
  <c r="AB22" i="4"/>
  <c r="AC22" i="4"/>
  <c r="AD22" i="4"/>
  <c r="AA23" i="4"/>
  <c r="AB23" i="4"/>
  <c r="AC23" i="4"/>
  <c r="AD23" i="4"/>
  <c r="AA24" i="4"/>
  <c r="AB24" i="4"/>
  <c r="AC24" i="4"/>
  <c r="AD24" i="4"/>
  <c r="AA25" i="4"/>
  <c r="AB25" i="4"/>
  <c r="AC25" i="4"/>
  <c r="AD25" i="4"/>
  <c r="AA26" i="4"/>
  <c r="AB26" i="4"/>
  <c r="AC26" i="4"/>
  <c r="AD26" i="4"/>
  <c r="AA27" i="4"/>
  <c r="AB27" i="4"/>
  <c r="AC27" i="4"/>
  <c r="AD27" i="4"/>
  <c r="AA28" i="4"/>
  <c r="AB28" i="4"/>
  <c r="AC28" i="4"/>
  <c r="AD28" i="4"/>
  <c r="AA29" i="4"/>
  <c r="AB29" i="4"/>
  <c r="AC29" i="4"/>
  <c r="AD29" i="4"/>
  <c r="AA30" i="4"/>
  <c r="AB30" i="4"/>
  <c r="AC30" i="4"/>
  <c r="AD30" i="4"/>
  <c r="AA31" i="4"/>
  <c r="AB31" i="4"/>
  <c r="AC31" i="4"/>
  <c r="AD31" i="4"/>
  <c r="AA32" i="4"/>
  <c r="AB32" i="4"/>
  <c r="AC32" i="4"/>
  <c r="AD32" i="4"/>
  <c r="AA33" i="4"/>
  <c r="AB33" i="4"/>
  <c r="AC33" i="4"/>
  <c r="AD33" i="4"/>
  <c r="AA34" i="4"/>
  <c r="AB34" i="4"/>
  <c r="AC34" i="4"/>
  <c r="AD34" i="4"/>
  <c r="AA35" i="4"/>
  <c r="AB35" i="4"/>
  <c r="AC35" i="4"/>
  <c r="AD35" i="4"/>
  <c r="AA36" i="4"/>
  <c r="AB36" i="4"/>
  <c r="AC36" i="4"/>
  <c r="AD36" i="4"/>
  <c r="AA37" i="4"/>
  <c r="AB37" i="4"/>
  <c r="AC37" i="4"/>
  <c r="AD37" i="4"/>
  <c r="AA38" i="4"/>
  <c r="AB38" i="4"/>
  <c r="AC38" i="4"/>
  <c r="AD38" i="4"/>
  <c r="AA39" i="4"/>
  <c r="AB39" i="4"/>
  <c r="AC39" i="4"/>
  <c r="AD39" i="4"/>
  <c r="AR10" i="4"/>
  <c r="AR11" i="4"/>
  <c r="AR12" i="4"/>
  <c r="AR13" i="4"/>
  <c r="AR14" i="4"/>
  <c r="AR15" i="4"/>
  <c r="AR16" i="4"/>
  <c r="AR17" i="4"/>
  <c r="AR18" i="4"/>
  <c r="AR19" i="4"/>
  <c r="AR20" i="4"/>
  <c r="AR21" i="4"/>
  <c r="AR22" i="4"/>
  <c r="AR23" i="4"/>
  <c r="AR24" i="4"/>
  <c r="AR25" i="4"/>
  <c r="AR26" i="4"/>
  <c r="AR27" i="4"/>
  <c r="AR28" i="4"/>
  <c r="AR29" i="4"/>
  <c r="AR30" i="4"/>
  <c r="AR31" i="4"/>
  <c r="AR32" i="4"/>
  <c r="AR33" i="4"/>
  <c r="AR34" i="4"/>
  <c r="AR35" i="4"/>
  <c r="AR36" i="4"/>
  <c r="AR37" i="4"/>
  <c r="AR38" i="4"/>
  <c r="AR39" i="4"/>
  <c r="W10" i="4"/>
  <c r="X10" i="4"/>
  <c r="Y10" i="4"/>
  <c r="Z10" i="4"/>
  <c r="W11" i="4"/>
  <c r="X11" i="4"/>
  <c r="Y11" i="4"/>
  <c r="Z11" i="4"/>
  <c r="W12" i="4"/>
  <c r="X12" i="4"/>
  <c r="Y12" i="4"/>
  <c r="Z12" i="4"/>
  <c r="W13" i="4"/>
  <c r="X13" i="4"/>
  <c r="Y13" i="4"/>
  <c r="Z13" i="4"/>
  <c r="W14" i="4"/>
  <c r="X14" i="4"/>
  <c r="Y14" i="4"/>
  <c r="Z14" i="4"/>
  <c r="W15" i="4"/>
  <c r="X15" i="4"/>
  <c r="Y15" i="4"/>
  <c r="Z15" i="4"/>
  <c r="W16" i="4"/>
  <c r="X16" i="4"/>
  <c r="Y16" i="4"/>
  <c r="Z16" i="4"/>
  <c r="W17" i="4"/>
  <c r="X17" i="4"/>
  <c r="Y17" i="4"/>
  <c r="Z17" i="4"/>
  <c r="W18" i="4"/>
  <c r="X18" i="4"/>
  <c r="Y18" i="4"/>
  <c r="Z18" i="4"/>
  <c r="W19" i="4"/>
  <c r="X19" i="4"/>
  <c r="Y19" i="4"/>
  <c r="Z19" i="4"/>
  <c r="W20" i="4"/>
  <c r="X20" i="4"/>
  <c r="Y20" i="4"/>
  <c r="Z20" i="4"/>
  <c r="W21" i="4"/>
  <c r="X21" i="4"/>
  <c r="Y21" i="4"/>
  <c r="Z21" i="4"/>
  <c r="W22" i="4"/>
  <c r="X22" i="4"/>
  <c r="Y22" i="4"/>
  <c r="Z22" i="4"/>
  <c r="W23" i="4"/>
  <c r="X23" i="4"/>
  <c r="Y23" i="4"/>
  <c r="Z23" i="4"/>
  <c r="W24" i="4"/>
  <c r="X24" i="4"/>
  <c r="Y24" i="4"/>
  <c r="Z24" i="4"/>
  <c r="W25" i="4"/>
  <c r="X25" i="4"/>
  <c r="Y25" i="4"/>
  <c r="Z25" i="4"/>
  <c r="W26" i="4"/>
  <c r="X26" i="4"/>
  <c r="Y26" i="4"/>
  <c r="Z26" i="4"/>
  <c r="W27" i="4"/>
  <c r="X27" i="4"/>
  <c r="Y27" i="4"/>
  <c r="Z27" i="4"/>
  <c r="W28" i="4"/>
  <c r="X28" i="4"/>
  <c r="Y28" i="4"/>
  <c r="Z28" i="4"/>
  <c r="W29" i="4"/>
  <c r="X29" i="4"/>
  <c r="Y29" i="4"/>
  <c r="Z29" i="4"/>
  <c r="W30" i="4"/>
  <c r="X30" i="4"/>
  <c r="Y30" i="4"/>
  <c r="Z30" i="4"/>
  <c r="W31" i="4"/>
  <c r="X31" i="4"/>
  <c r="Y31" i="4"/>
  <c r="Z31" i="4"/>
  <c r="W32" i="4"/>
  <c r="X32" i="4"/>
  <c r="Y32" i="4"/>
  <c r="Z32" i="4"/>
  <c r="W33" i="4"/>
  <c r="X33" i="4"/>
  <c r="Y33" i="4"/>
  <c r="Z33" i="4"/>
  <c r="W34" i="4"/>
  <c r="X34" i="4"/>
  <c r="Y34" i="4"/>
  <c r="Z34" i="4"/>
  <c r="W35" i="4"/>
  <c r="X35" i="4"/>
  <c r="Y35" i="4"/>
  <c r="Z35" i="4"/>
  <c r="W36" i="4"/>
  <c r="X36" i="4"/>
  <c r="Y36" i="4"/>
  <c r="Z36" i="4"/>
  <c r="W37" i="4"/>
  <c r="X37" i="4"/>
  <c r="Y37" i="4"/>
  <c r="Z37" i="4"/>
  <c r="W38" i="4"/>
  <c r="X38" i="4"/>
  <c r="Y38" i="4"/>
  <c r="Z38" i="4"/>
  <c r="W39" i="4"/>
  <c r="X39" i="4"/>
  <c r="Y39" i="4"/>
  <c r="Z3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S10" i="4"/>
  <c r="T10" i="4"/>
  <c r="U10" i="4"/>
  <c r="V10" i="4"/>
  <c r="S11" i="4"/>
  <c r="T11" i="4"/>
  <c r="U11" i="4"/>
  <c r="V11" i="4"/>
  <c r="S12" i="4"/>
  <c r="T12" i="4"/>
  <c r="U12" i="4"/>
  <c r="V12" i="4"/>
  <c r="S13" i="4"/>
  <c r="T13" i="4"/>
  <c r="U13" i="4"/>
  <c r="V13" i="4"/>
  <c r="S14" i="4"/>
  <c r="T14" i="4"/>
  <c r="U14" i="4"/>
  <c r="V14" i="4"/>
  <c r="S15" i="4"/>
  <c r="T15" i="4"/>
  <c r="U15" i="4"/>
  <c r="V15" i="4"/>
  <c r="S16" i="4"/>
  <c r="T16" i="4"/>
  <c r="U16" i="4"/>
  <c r="V16" i="4"/>
  <c r="S17" i="4"/>
  <c r="T17" i="4"/>
  <c r="U17" i="4"/>
  <c r="V17" i="4"/>
  <c r="S18" i="4"/>
  <c r="T18" i="4"/>
  <c r="U18" i="4"/>
  <c r="V18" i="4"/>
  <c r="S19" i="4"/>
  <c r="T19" i="4"/>
  <c r="U19" i="4"/>
  <c r="V19" i="4"/>
  <c r="S20" i="4"/>
  <c r="T20" i="4"/>
  <c r="U20" i="4"/>
  <c r="V20" i="4"/>
  <c r="S21" i="4"/>
  <c r="T21" i="4"/>
  <c r="U21" i="4"/>
  <c r="V21" i="4"/>
  <c r="S22" i="4"/>
  <c r="T22" i="4"/>
  <c r="U22" i="4"/>
  <c r="V22" i="4"/>
  <c r="S23" i="4"/>
  <c r="T23" i="4"/>
  <c r="U23" i="4"/>
  <c r="V23" i="4"/>
  <c r="S24" i="4"/>
  <c r="T24" i="4"/>
  <c r="U24" i="4"/>
  <c r="V24" i="4"/>
  <c r="S25" i="4"/>
  <c r="T25" i="4"/>
  <c r="U25" i="4"/>
  <c r="V25" i="4"/>
  <c r="S26" i="4"/>
  <c r="T26" i="4"/>
  <c r="U26" i="4"/>
  <c r="V26" i="4"/>
  <c r="S27" i="4"/>
  <c r="T27" i="4"/>
  <c r="U27" i="4"/>
  <c r="V27" i="4"/>
  <c r="S28" i="4"/>
  <c r="T28" i="4"/>
  <c r="U28" i="4"/>
  <c r="V28" i="4"/>
  <c r="S29" i="4"/>
  <c r="T29" i="4"/>
  <c r="U29" i="4"/>
  <c r="V29" i="4"/>
  <c r="S30" i="4"/>
  <c r="T30" i="4"/>
  <c r="U30" i="4"/>
  <c r="V30" i="4"/>
  <c r="S31" i="4"/>
  <c r="T31" i="4"/>
  <c r="U31" i="4"/>
  <c r="V31" i="4"/>
  <c r="S32" i="4"/>
  <c r="T32" i="4"/>
  <c r="U32" i="4"/>
  <c r="V32" i="4"/>
  <c r="S33" i="4"/>
  <c r="T33" i="4"/>
  <c r="U33" i="4"/>
  <c r="V33" i="4"/>
  <c r="S34" i="4"/>
  <c r="T34" i="4"/>
  <c r="U34" i="4"/>
  <c r="V34" i="4"/>
  <c r="S35" i="4"/>
  <c r="T35" i="4"/>
  <c r="U35" i="4"/>
  <c r="V35" i="4"/>
  <c r="S36" i="4"/>
  <c r="T36" i="4"/>
  <c r="U36" i="4"/>
  <c r="V36" i="4"/>
  <c r="S37" i="4"/>
  <c r="T37" i="4"/>
  <c r="U37" i="4"/>
  <c r="V37" i="4"/>
  <c r="S38" i="4"/>
  <c r="T38" i="4"/>
  <c r="U38" i="4"/>
  <c r="V38" i="4"/>
  <c r="S39" i="4"/>
  <c r="T39" i="4"/>
  <c r="U39" i="4"/>
  <c r="V39"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7" i="4"/>
  <c r="D49" i="2"/>
  <c r="D48" i="2"/>
  <c r="C3" i="12"/>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2" i="12"/>
  <c r="AF6" i="2"/>
  <c r="AE6" i="2" l="1"/>
  <c r="E23" i="4"/>
  <c r="D23" i="4" s="1"/>
  <c r="D19" i="14" s="1"/>
  <c r="E14" i="4"/>
  <c r="D14" i="4" s="1"/>
  <c r="D10" i="14" s="1"/>
  <c r="E31" i="4"/>
  <c r="D31" i="4" s="1"/>
  <c r="D27" i="14" s="1"/>
  <c r="E22" i="4"/>
  <c r="D22" i="4" s="1"/>
  <c r="D18" i="14" s="1"/>
  <c r="E13" i="4"/>
  <c r="D13" i="4" s="1"/>
  <c r="D9" i="14" s="1"/>
  <c r="AJ39" i="4"/>
  <c r="AJ37" i="4"/>
  <c r="AJ35" i="4"/>
  <c r="AJ33" i="4"/>
  <c r="AJ31" i="4"/>
  <c r="AJ29" i="4"/>
  <c r="AJ27" i="4"/>
  <c r="AJ25" i="4"/>
  <c r="AJ23" i="4"/>
  <c r="AJ21" i="4"/>
  <c r="AJ19" i="4"/>
  <c r="AI39" i="4"/>
  <c r="M35" i="14"/>
  <c r="AG39" i="4"/>
  <c r="K35" i="14"/>
  <c r="AI38" i="4"/>
  <c r="M34" i="14"/>
  <c r="AG38" i="4"/>
  <c r="K34" i="14"/>
  <c r="AI37" i="4"/>
  <c r="M33" i="14"/>
  <c r="AG37" i="4"/>
  <c r="K33" i="14"/>
  <c r="AI36" i="4"/>
  <c r="M32" i="14"/>
  <c r="AG36" i="4"/>
  <c r="K32" i="14"/>
  <c r="AI35" i="4"/>
  <c r="M31" i="14"/>
  <c r="AG35" i="4"/>
  <c r="K31" i="14"/>
  <c r="AI34" i="4"/>
  <c r="M30" i="14"/>
  <c r="AG34" i="4"/>
  <c r="K30" i="14"/>
  <c r="AI33" i="4"/>
  <c r="M29" i="14"/>
  <c r="AG33" i="4"/>
  <c r="K29" i="14"/>
  <c r="AI32" i="4"/>
  <c r="M28" i="14"/>
  <c r="AG32" i="4"/>
  <c r="K28" i="14"/>
  <c r="AI31" i="4"/>
  <c r="M27" i="14"/>
  <c r="AG31" i="4"/>
  <c r="K27" i="14"/>
  <c r="AI30" i="4"/>
  <c r="M26" i="14"/>
  <c r="AG30" i="4"/>
  <c r="K26" i="14"/>
  <c r="AI29" i="4"/>
  <c r="M25" i="14"/>
  <c r="AG29" i="4"/>
  <c r="K25" i="14"/>
  <c r="AI28" i="4"/>
  <c r="M24" i="14"/>
  <c r="AG28" i="4"/>
  <c r="K24" i="14"/>
  <c r="AI27" i="4"/>
  <c r="M23" i="14"/>
  <c r="AG27" i="4"/>
  <c r="K23" i="14"/>
  <c r="AI26" i="4"/>
  <c r="M22" i="14"/>
  <c r="AG26" i="4"/>
  <c r="K22" i="14"/>
  <c r="AI25" i="4"/>
  <c r="M21" i="14"/>
  <c r="AG25" i="4"/>
  <c r="K21" i="14"/>
  <c r="AI24" i="4"/>
  <c r="M20" i="14"/>
  <c r="AG24" i="4"/>
  <c r="K20" i="14"/>
  <c r="AI23" i="4"/>
  <c r="M19" i="14"/>
  <c r="AJ38" i="4"/>
  <c r="AJ36" i="4"/>
  <c r="AJ34" i="4"/>
  <c r="AJ32" i="4"/>
  <c r="AJ30" i="4"/>
  <c r="AJ28" i="4"/>
  <c r="AJ26" i="4"/>
  <c r="AJ24" i="4"/>
  <c r="AJ22" i="4"/>
  <c r="AJ20" i="4"/>
  <c r="AJ18" i="4"/>
  <c r="AH39" i="4"/>
  <c r="L35" i="14"/>
  <c r="AF39" i="4"/>
  <c r="J35" i="14"/>
  <c r="AH38" i="4"/>
  <c r="L34" i="14"/>
  <c r="AF38" i="4"/>
  <c r="J34" i="14"/>
  <c r="AH37" i="4"/>
  <c r="L33" i="14"/>
  <c r="AF37" i="4"/>
  <c r="J33" i="14"/>
  <c r="AH36" i="4"/>
  <c r="L32" i="14"/>
  <c r="AF36" i="4"/>
  <c r="J32" i="14"/>
  <c r="AH35" i="4"/>
  <c r="L31" i="14"/>
  <c r="AF35" i="4"/>
  <c r="J31" i="14"/>
  <c r="AH34" i="4"/>
  <c r="L30" i="14"/>
  <c r="AF34" i="4"/>
  <c r="J30" i="14"/>
  <c r="AH33" i="4"/>
  <c r="L29" i="14"/>
  <c r="AF33" i="4"/>
  <c r="J29" i="14"/>
  <c r="AH32" i="4"/>
  <c r="L28" i="14"/>
  <c r="AF32" i="4"/>
  <c r="J28" i="14"/>
  <c r="AH31" i="4"/>
  <c r="L27" i="14"/>
  <c r="AF31" i="4"/>
  <c r="J27" i="14"/>
  <c r="AH30" i="4"/>
  <c r="L26" i="14"/>
  <c r="AF30" i="4"/>
  <c r="J26" i="14"/>
  <c r="AH29" i="4"/>
  <c r="L25" i="14"/>
  <c r="AF29" i="4"/>
  <c r="J25" i="14"/>
  <c r="AH28" i="4"/>
  <c r="L24" i="14"/>
  <c r="AF28" i="4"/>
  <c r="J24" i="14"/>
  <c r="AH27" i="4"/>
  <c r="L23" i="14"/>
  <c r="AF27" i="4"/>
  <c r="J23" i="14"/>
  <c r="AH26" i="4"/>
  <c r="L22" i="14"/>
  <c r="AF26" i="4"/>
  <c r="J22" i="14"/>
  <c r="AH25" i="4"/>
  <c r="L21" i="14"/>
  <c r="AF25" i="4"/>
  <c r="J21" i="14"/>
  <c r="AH24" i="4"/>
  <c r="L20" i="14"/>
  <c r="AF24" i="4"/>
  <c r="J20" i="14"/>
  <c r="AH23" i="4"/>
  <c r="L19" i="14"/>
  <c r="AF23" i="4"/>
  <c r="J19" i="14"/>
  <c r="AH22" i="4"/>
  <c r="L18" i="14"/>
  <c r="AF22" i="4"/>
  <c r="J18" i="14"/>
  <c r="AH21" i="4"/>
  <c r="L17" i="14"/>
  <c r="AF21" i="4"/>
  <c r="J17" i="14"/>
  <c r="AH20" i="4"/>
  <c r="L16" i="14"/>
  <c r="AF20" i="4"/>
  <c r="J16" i="14"/>
  <c r="AH19" i="4"/>
  <c r="L15" i="14"/>
  <c r="AF19" i="4"/>
  <c r="J15" i="14"/>
  <c r="AH18" i="4"/>
  <c r="L14" i="14"/>
  <c r="AF18" i="4"/>
  <c r="J14" i="14"/>
  <c r="AH17" i="4"/>
  <c r="L13" i="14"/>
  <c r="AF17" i="4"/>
  <c r="J13" i="14"/>
  <c r="AH16" i="4"/>
  <c r="L12" i="14"/>
  <c r="AF16" i="4"/>
  <c r="J12" i="14"/>
  <c r="AH15" i="4"/>
  <c r="L11" i="14"/>
  <c r="AF15" i="4"/>
  <c r="J11" i="14"/>
  <c r="AH14" i="4"/>
  <c r="L10" i="14"/>
  <c r="AF14" i="4"/>
  <c r="J10" i="14"/>
  <c r="AH13" i="4"/>
  <c r="L9" i="14"/>
  <c r="AF13" i="4"/>
  <c r="J9" i="14"/>
  <c r="AH12" i="4"/>
  <c r="L8" i="14"/>
  <c r="AF12" i="4"/>
  <c r="J8" i="14"/>
  <c r="AH11" i="4"/>
  <c r="L7" i="14"/>
  <c r="AF11" i="4"/>
  <c r="J7" i="14"/>
  <c r="AH10" i="4"/>
  <c r="L6" i="14"/>
  <c r="AF10" i="4"/>
  <c r="J6" i="14"/>
  <c r="AG23" i="4"/>
  <c r="K19" i="14"/>
  <c r="AI22" i="4"/>
  <c r="M18" i="14"/>
  <c r="AG22" i="4"/>
  <c r="K18" i="14"/>
  <c r="AI21" i="4"/>
  <c r="M17" i="14"/>
  <c r="AG21" i="4"/>
  <c r="K17" i="14"/>
  <c r="AI20" i="4"/>
  <c r="M16" i="14"/>
  <c r="AG20" i="4"/>
  <c r="K16" i="14"/>
  <c r="AI19" i="4"/>
  <c r="M15" i="14"/>
  <c r="AG19" i="4"/>
  <c r="K15" i="14"/>
  <c r="AI18" i="4"/>
  <c r="M14" i="14"/>
  <c r="AG18" i="4"/>
  <c r="K14" i="14"/>
  <c r="AI17" i="4"/>
  <c r="M13" i="14"/>
  <c r="AG17" i="4"/>
  <c r="K13" i="14"/>
  <c r="AI16" i="4"/>
  <c r="M12" i="14"/>
  <c r="AG16" i="4"/>
  <c r="K12" i="14"/>
  <c r="AI15" i="4"/>
  <c r="M11" i="14"/>
  <c r="AG15" i="4"/>
  <c r="K11" i="14"/>
  <c r="AI14" i="4"/>
  <c r="M10" i="14"/>
  <c r="AG14" i="4"/>
  <c r="K10" i="14"/>
  <c r="AI13" i="4"/>
  <c r="M9" i="14"/>
  <c r="AG13" i="4"/>
  <c r="K9" i="14"/>
  <c r="AI12" i="4"/>
  <c r="M8" i="14"/>
  <c r="AG12" i="4"/>
  <c r="K8" i="14"/>
  <c r="AI11" i="4"/>
  <c r="M7" i="14"/>
  <c r="AG11" i="4"/>
  <c r="K7" i="14"/>
  <c r="AI10" i="4"/>
  <c r="M6" i="14"/>
  <c r="AG10" i="4"/>
  <c r="K6" i="14"/>
  <c r="E32" i="4"/>
  <c r="D32" i="4" s="1"/>
  <c r="D28" i="14" s="1"/>
  <c r="AK17" i="4"/>
  <c r="AJ17" i="4"/>
  <c r="AK15" i="4"/>
  <c r="AM15" i="4"/>
  <c r="AJ15" i="4"/>
  <c r="AL15" i="4"/>
  <c r="AK13" i="4"/>
  <c r="AM13" i="4"/>
  <c r="AJ13" i="4"/>
  <c r="AL13" i="4"/>
  <c r="AK11" i="4"/>
  <c r="AM11" i="4"/>
  <c r="AJ11" i="4"/>
  <c r="AL11" i="4"/>
  <c r="AM39" i="4"/>
  <c r="AK39" i="4"/>
  <c r="AM38" i="4"/>
  <c r="AK38" i="4"/>
  <c r="AM37" i="4"/>
  <c r="AK37" i="4"/>
  <c r="AM36" i="4"/>
  <c r="AK36" i="4"/>
  <c r="AM35" i="4"/>
  <c r="AK35" i="4"/>
  <c r="AM34" i="4"/>
  <c r="AK34" i="4"/>
  <c r="AM33" i="4"/>
  <c r="AK33" i="4"/>
  <c r="AM32" i="4"/>
  <c r="AK32" i="4"/>
  <c r="AM31" i="4"/>
  <c r="AK31" i="4"/>
  <c r="AM30" i="4"/>
  <c r="AK30" i="4"/>
  <c r="AM29" i="4"/>
  <c r="AK29" i="4"/>
  <c r="AM28" i="4"/>
  <c r="AK28" i="4"/>
  <c r="AM27" i="4"/>
  <c r="AK27" i="4"/>
  <c r="AM26" i="4"/>
  <c r="AK26" i="4"/>
  <c r="AM25" i="4"/>
  <c r="AK25" i="4"/>
  <c r="AM24" i="4"/>
  <c r="AK24" i="4"/>
  <c r="AM23" i="4"/>
  <c r="AK23" i="4"/>
  <c r="AM22" i="4"/>
  <c r="AK22" i="4"/>
  <c r="AM21" i="4"/>
  <c r="AK21" i="4"/>
  <c r="AM20" i="4"/>
  <c r="AK20" i="4"/>
  <c r="AM19" i="4"/>
  <c r="AK19" i="4"/>
  <c r="AM18" i="4"/>
  <c r="AK18" i="4"/>
  <c r="AM17" i="4"/>
  <c r="AK16" i="4"/>
  <c r="AM16" i="4"/>
  <c r="AJ16" i="4"/>
  <c r="AL16" i="4"/>
  <c r="AK14" i="4"/>
  <c r="AM14" i="4"/>
  <c r="AJ14" i="4"/>
  <c r="AL14" i="4"/>
  <c r="AK12" i="4"/>
  <c r="AM12" i="4"/>
  <c r="AJ12" i="4"/>
  <c r="AL12" i="4"/>
  <c r="AK10" i="4"/>
  <c r="AM10" i="4"/>
  <c r="AJ10" i="4"/>
  <c r="AL10" i="4"/>
  <c r="AL39" i="4"/>
  <c r="AL38" i="4"/>
  <c r="AL37" i="4"/>
  <c r="AL36" i="4"/>
  <c r="AL35" i="4"/>
  <c r="AL34" i="4"/>
  <c r="AL33" i="4"/>
  <c r="AL32" i="4"/>
  <c r="AL31" i="4"/>
  <c r="AL30" i="4"/>
  <c r="AL29" i="4"/>
  <c r="AL28" i="4"/>
  <c r="AL27" i="4"/>
  <c r="AL26" i="4"/>
  <c r="AL25" i="4"/>
  <c r="AL24" i="4"/>
  <c r="AL23" i="4"/>
  <c r="AL22" i="4"/>
  <c r="AL21" i="4"/>
  <c r="AL20" i="4"/>
  <c r="AL19" i="4"/>
  <c r="AL18" i="4"/>
  <c r="AL17" i="4"/>
  <c r="D52" i="2"/>
  <c r="D53" i="2"/>
  <c r="D54" i="2"/>
  <c r="D55" i="2"/>
  <c r="D56" i="2"/>
  <c r="D57" i="2"/>
  <c r="D58" i="2"/>
  <c r="D59" i="2"/>
  <c r="D60" i="2"/>
  <c r="D61" i="2"/>
  <c r="D62" i="2"/>
  <c r="D63" i="2"/>
  <c r="D64" i="2"/>
  <c r="D65" i="2"/>
  <c r="D66" i="2"/>
  <c r="D67" i="2"/>
  <c r="D68" i="2"/>
  <c r="D69" i="2"/>
  <c r="D70" i="2"/>
  <c r="D71" i="2" s="1"/>
  <c r="D72" i="2"/>
  <c r="D73" i="2"/>
  <c r="D74" i="2"/>
  <c r="D75" i="2"/>
  <c r="D76" i="2"/>
  <c r="D77" i="2"/>
  <c r="D78" i="2"/>
  <c r="D79" i="2"/>
  <c r="D80" i="2"/>
  <c r="D81" i="2"/>
  <c r="D82" i="2"/>
  <c r="D83" i="2"/>
  <c r="D84" i="2"/>
  <c r="D85" i="2"/>
  <c r="D86" i="2"/>
  <c r="D87" i="2" s="1"/>
  <c r="D51"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s="1"/>
  <c r="AD1" i="2"/>
  <c r="D6" i="2"/>
  <c r="D7" i="2" s="1"/>
  <c r="D8" i="2" s="1"/>
  <c r="D9" i="2" s="1"/>
  <c r="AB4" i="1"/>
  <c r="AN13" i="4" l="1"/>
  <c r="AO13" i="4" s="1"/>
  <c r="AP13" i="4" s="1"/>
  <c r="H9" i="14" s="1"/>
  <c r="AD3" i="2"/>
  <c r="AD2" i="2"/>
  <c r="AN23" i="4"/>
  <c r="AO23" i="4" s="1"/>
  <c r="AP23" i="4" s="1"/>
  <c r="H19" i="14" s="1"/>
  <c r="AN31" i="4"/>
  <c r="AO31" i="4" s="1"/>
  <c r="AN14" i="4"/>
  <c r="AO14" i="4" s="1"/>
  <c r="AP14" i="4" s="1"/>
  <c r="H10" i="14" s="1"/>
  <c r="AN22" i="4"/>
  <c r="AO22" i="4" s="1"/>
  <c r="AN32" i="4"/>
  <c r="AO32" i="4" s="1"/>
  <c r="A2" i="9"/>
  <c r="AQ13" i="4" l="1"/>
  <c r="I9" i="14" s="1"/>
  <c r="AQ23" i="4"/>
  <c r="I19" i="14" s="1"/>
  <c r="AP31" i="4"/>
  <c r="H27" i="14" s="1"/>
  <c r="AQ31" i="4"/>
  <c r="I27" i="14" s="1"/>
  <c r="AQ14" i="4"/>
  <c r="I10" i="14" s="1"/>
  <c r="AP22" i="4"/>
  <c r="H18" i="14" s="1"/>
  <c r="AQ22" i="4"/>
  <c r="I18" i="14" s="1"/>
  <c r="AP32" i="4"/>
  <c r="H28" i="14" s="1"/>
  <c r="AQ32" i="4"/>
  <c r="I28" i="14" s="1"/>
  <c r="AG71" i="2"/>
  <c r="D231" i="13" s="1"/>
  <c r="AP7" i="2"/>
  <c r="G3" i="13" s="1"/>
  <c r="AQ7" i="2"/>
  <c r="AR7" i="2"/>
  <c r="G167" i="13" s="1"/>
  <c r="AS7" i="2"/>
  <c r="AP8" i="2"/>
  <c r="G4" i="13" s="1"/>
  <c r="AQ8" i="2"/>
  <c r="AR8" i="2"/>
  <c r="G168" i="13" s="1"/>
  <c r="AS8" i="2"/>
  <c r="AP9" i="2"/>
  <c r="G5" i="13" s="1"/>
  <c r="AQ9" i="2"/>
  <c r="AR9" i="2"/>
  <c r="G169" i="13" s="1"/>
  <c r="AS9" i="2"/>
  <c r="AP10" i="2"/>
  <c r="G6" i="13" s="1"/>
  <c r="AQ10" i="2"/>
  <c r="AR10" i="2"/>
  <c r="G170" i="13" s="1"/>
  <c r="AS10" i="2"/>
  <c r="AP11" i="2"/>
  <c r="G7" i="13" s="1"/>
  <c r="AQ11" i="2"/>
  <c r="AR11" i="2"/>
  <c r="G171" i="13" s="1"/>
  <c r="AS11" i="2"/>
  <c r="AP12" i="2"/>
  <c r="AQ12" i="2"/>
  <c r="AR12" i="2"/>
  <c r="AS12" i="2"/>
  <c r="AP13" i="2"/>
  <c r="AQ13" i="2"/>
  <c r="AR13" i="2"/>
  <c r="AS13" i="2"/>
  <c r="AP14" i="2"/>
  <c r="AQ14" i="2"/>
  <c r="AR14" i="2"/>
  <c r="AS14" i="2"/>
  <c r="AP15" i="2"/>
  <c r="AQ15" i="2"/>
  <c r="AR15" i="2"/>
  <c r="AS15" i="2"/>
  <c r="AP16" i="2"/>
  <c r="AQ16" i="2"/>
  <c r="AR16" i="2"/>
  <c r="AS16" i="2"/>
  <c r="AP17" i="2"/>
  <c r="AQ17" i="2"/>
  <c r="AR17" i="2"/>
  <c r="AS17" i="2"/>
  <c r="AP18" i="2"/>
  <c r="AQ18" i="2"/>
  <c r="AR18" i="2"/>
  <c r="AS18" i="2"/>
  <c r="AP19" i="2"/>
  <c r="AQ19" i="2"/>
  <c r="AR19" i="2"/>
  <c r="AS19" i="2"/>
  <c r="AP20" i="2"/>
  <c r="AQ20" i="2"/>
  <c r="AR20" i="2"/>
  <c r="AS20" i="2"/>
  <c r="AP21" i="2"/>
  <c r="AQ21" i="2"/>
  <c r="AR21" i="2"/>
  <c r="AS21" i="2"/>
  <c r="AP22" i="2"/>
  <c r="AQ22" i="2"/>
  <c r="AR22" i="2"/>
  <c r="AS22" i="2"/>
  <c r="AP23" i="2"/>
  <c r="AQ23" i="2"/>
  <c r="AR23" i="2"/>
  <c r="AS23" i="2"/>
  <c r="AP24" i="2"/>
  <c r="AQ24" i="2"/>
  <c r="AR24" i="2"/>
  <c r="AS24" i="2"/>
  <c r="AP25" i="2"/>
  <c r="AQ25" i="2"/>
  <c r="AR25" i="2"/>
  <c r="AS25" i="2"/>
  <c r="AP26" i="2"/>
  <c r="AQ26" i="2"/>
  <c r="AR26" i="2"/>
  <c r="AS26" i="2"/>
  <c r="AP27" i="2"/>
  <c r="AQ27" i="2"/>
  <c r="AR27" i="2"/>
  <c r="AS27" i="2"/>
  <c r="AP28" i="2"/>
  <c r="AQ28" i="2"/>
  <c r="AR28" i="2"/>
  <c r="AS28" i="2"/>
  <c r="AP29" i="2"/>
  <c r="AQ29" i="2"/>
  <c r="AR29" i="2"/>
  <c r="AS29" i="2"/>
  <c r="AP30" i="2"/>
  <c r="AQ30" i="2"/>
  <c r="AR30" i="2"/>
  <c r="AS30" i="2"/>
  <c r="AP31" i="2"/>
  <c r="AQ31" i="2"/>
  <c r="AR31" i="2"/>
  <c r="AS31" i="2"/>
  <c r="AP32" i="2"/>
  <c r="AQ32" i="2"/>
  <c r="AR32" i="2"/>
  <c r="AS32" i="2"/>
  <c r="AP33" i="2"/>
  <c r="AQ33" i="2"/>
  <c r="AR33" i="2"/>
  <c r="AS33" i="2"/>
  <c r="AP34" i="2"/>
  <c r="AQ34" i="2"/>
  <c r="AR34" i="2"/>
  <c r="AS34" i="2"/>
  <c r="AP35" i="2"/>
  <c r="AQ35" i="2"/>
  <c r="AR35" i="2"/>
  <c r="AS35" i="2"/>
  <c r="AP36" i="2"/>
  <c r="AQ36" i="2"/>
  <c r="AR36" i="2"/>
  <c r="AS36" i="2"/>
  <c r="AP37" i="2"/>
  <c r="AQ37" i="2"/>
  <c r="AR37" i="2"/>
  <c r="AS37" i="2"/>
  <c r="AP38" i="2"/>
  <c r="AQ38" i="2"/>
  <c r="AR38" i="2"/>
  <c r="AS38" i="2"/>
  <c r="AP39" i="2"/>
  <c r="AQ39" i="2"/>
  <c r="AR39" i="2"/>
  <c r="AS39" i="2"/>
  <c r="AP40" i="2"/>
  <c r="AQ40" i="2"/>
  <c r="AR40" i="2"/>
  <c r="AS40" i="2"/>
  <c r="AP41" i="2"/>
  <c r="AQ41" i="2"/>
  <c r="AR41" i="2"/>
  <c r="AS41" i="2"/>
  <c r="AP42" i="2"/>
  <c r="AQ42" i="2"/>
  <c r="AR42" i="2"/>
  <c r="AS42" i="2"/>
  <c r="AP43" i="2"/>
  <c r="AQ43" i="2"/>
  <c r="AR43" i="2"/>
  <c r="AS43" i="2"/>
  <c r="AP44" i="2"/>
  <c r="AQ44" i="2"/>
  <c r="G122" i="13" s="1"/>
  <c r="AR44" i="2"/>
  <c r="AS44" i="2"/>
  <c r="G286" i="13" s="1"/>
  <c r="AP45" i="2"/>
  <c r="G41" i="13" s="1"/>
  <c r="AQ45" i="2"/>
  <c r="G123" i="13" s="1"/>
  <c r="AR45" i="2"/>
  <c r="AS45" i="2"/>
  <c r="G287" i="13" s="1"/>
  <c r="AP48" i="2"/>
  <c r="AQ48" i="2"/>
  <c r="G126" i="13" s="1"/>
  <c r="AR48" i="2"/>
  <c r="AS48" i="2"/>
  <c r="AP49" i="2"/>
  <c r="G45" i="13" s="1"/>
  <c r="AQ49" i="2"/>
  <c r="G127" i="13" s="1"/>
  <c r="AR49" i="2"/>
  <c r="AS49" i="2"/>
  <c r="AP50" i="2"/>
  <c r="AQ50" i="2"/>
  <c r="G128" i="13" s="1"/>
  <c r="AR50" i="2"/>
  <c r="AS50" i="2"/>
  <c r="AP51" i="2"/>
  <c r="G47" i="13" s="1"/>
  <c r="AQ51" i="2"/>
  <c r="G129" i="13" s="1"/>
  <c r="AR51" i="2"/>
  <c r="AS51" i="2"/>
  <c r="AP52" i="2"/>
  <c r="AQ52" i="2"/>
  <c r="G130" i="13" s="1"/>
  <c r="AR52" i="2"/>
  <c r="AS52" i="2"/>
  <c r="AP53" i="2"/>
  <c r="G49" i="13" s="1"/>
  <c r="AQ53" i="2"/>
  <c r="AR53" i="2"/>
  <c r="AS53" i="2"/>
  <c r="AP54" i="2"/>
  <c r="G50" i="13" s="1"/>
  <c r="AQ54" i="2"/>
  <c r="G132" i="13" s="1"/>
  <c r="AR54" i="2"/>
  <c r="AS54" i="2"/>
  <c r="AP55" i="2"/>
  <c r="G51" i="13" s="1"/>
  <c r="AQ55" i="2"/>
  <c r="G133" i="13" s="1"/>
  <c r="AR55" i="2"/>
  <c r="AS55" i="2"/>
  <c r="AP56" i="2"/>
  <c r="G52" i="13" s="1"/>
  <c r="AQ56" i="2"/>
  <c r="G134" i="13" s="1"/>
  <c r="AR56" i="2"/>
  <c r="AS56" i="2"/>
  <c r="AP57" i="2"/>
  <c r="G53" i="13" s="1"/>
  <c r="AQ57" i="2"/>
  <c r="AR57" i="2"/>
  <c r="AS57" i="2"/>
  <c r="AP58" i="2"/>
  <c r="G54" i="13" s="1"/>
  <c r="AQ58" i="2"/>
  <c r="G136" i="13" s="1"/>
  <c r="AR58" i="2"/>
  <c r="AS58" i="2"/>
  <c r="AP59" i="2"/>
  <c r="G55" i="13" s="1"/>
  <c r="AQ59" i="2"/>
  <c r="G137" i="13" s="1"/>
  <c r="AR59" i="2"/>
  <c r="AS59" i="2"/>
  <c r="AP60" i="2"/>
  <c r="G56" i="13" s="1"/>
  <c r="AQ60" i="2"/>
  <c r="G138" i="13" s="1"/>
  <c r="AR60" i="2"/>
  <c r="AS60" i="2"/>
  <c r="AP61" i="2"/>
  <c r="G57" i="13" s="1"/>
  <c r="AQ61" i="2"/>
  <c r="AR61" i="2"/>
  <c r="AS61" i="2"/>
  <c r="AP62" i="2"/>
  <c r="G58" i="13" s="1"/>
  <c r="AQ62" i="2"/>
  <c r="G140" i="13" s="1"/>
  <c r="AR62" i="2"/>
  <c r="AS62" i="2"/>
  <c r="AP63" i="2"/>
  <c r="G59" i="13" s="1"/>
  <c r="AQ63" i="2"/>
  <c r="G141" i="13" s="1"/>
  <c r="AR63" i="2"/>
  <c r="AS63" i="2"/>
  <c r="AP64" i="2"/>
  <c r="G60" i="13" s="1"/>
  <c r="AQ64" i="2"/>
  <c r="G142" i="13" s="1"/>
  <c r="AR64" i="2"/>
  <c r="AS64" i="2"/>
  <c r="AP65" i="2"/>
  <c r="G61" i="13" s="1"/>
  <c r="AQ65" i="2"/>
  <c r="AR65" i="2"/>
  <c r="AS65" i="2"/>
  <c r="AP66" i="2"/>
  <c r="G62" i="13" s="1"/>
  <c r="AQ66" i="2"/>
  <c r="G144" i="13" s="1"/>
  <c r="AR66" i="2"/>
  <c r="AS66" i="2"/>
  <c r="AP67" i="2"/>
  <c r="G63" i="13" s="1"/>
  <c r="AQ67" i="2"/>
  <c r="G145" i="13" s="1"/>
  <c r="AR67" i="2"/>
  <c r="AS67" i="2"/>
  <c r="AP68" i="2"/>
  <c r="G64" i="13" s="1"/>
  <c r="AQ68" i="2"/>
  <c r="G146" i="13" s="1"/>
  <c r="AR68" i="2"/>
  <c r="AS68" i="2"/>
  <c r="AP69" i="2"/>
  <c r="G65" i="13" s="1"/>
  <c r="AQ69" i="2"/>
  <c r="AR69" i="2"/>
  <c r="AS69" i="2"/>
  <c r="AP70" i="2"/>
  <c r="G66" i="13" s="1"/>
  <c r="AQ70" i="2"/>
  <c r="G148" i="13" s="1"/>
  <c r="AR70" i="2"/>
  <c r="AS70" i="2"/>
  <c r="AP71" i="2"/>
  <c r="G67" i="13" s="1"/>
  <c r="AQ71" i="2"/>
  <c r="G149" i="13" s="1"/>
  <c r="AR71" i="2"/>
  <c r="AS71" i="2"/>
  <c r="AP72" i="2"/>
  <c r="G68" i="13" s="1"/>
  <c r="AQ72" i="2"/>
  <c r="G150" i="13" s="1"/>
  <c r="AR72" i="2"/>
  <c r="AS72" i="2"/>
  <c r="AP73" i="2"/>
  <c r="G69" i="13" s="1"/>
  <c r="AQ73" i="2"/>
  <c r="AR73" i="2"/>
  <c r="AS73" i="2"/>
  <c r="AP74" i="2"/>
  <c r="G70" i="13" s="1"/>
  <c r="AQ74" i="2"/>
  <c r="G152" i="13" s="1"/>
  <c r="AR74" i="2"/>
  <c r="AS74" i="2"/>
  <c r="AP75" i="2"/>
  <c r="G71" i="13" s="1"/>
  <c r="AQ75" i="2"/>
  <c r="G153" i="13" s="1"/>
  <c r="AR75" i="2"/>
  <c r="AS75" i="2"/>
  <c r="AP76" i="2"/>
  <c r="G72" i="13" s="1"/>
  <c r="AQ76" i="2"/>
  <c r="G154" i="13" s="1"/>
  <c r="AR76" i="2"/>
  <c r="AS76" i="2"/>
  <c r="AP77" i="2"/>
  <c r="G73" i="13" s="1"/>
  <c r="AQ77" i="2"/>
  <c r="AR77" i="2"/>
  <c r="AS77" i="2"/>
  <c r="AP78" i="2"/>
  <c r="G74" i="13" s="1"/>
  <c r="AQ78" i="2"/>
  <c r="G156" i="13" s="1"/>
  <c r="AR78" i="2"/>
  <c r="AS78" i="2"/>
  <c r="AP79" i="2"/>
  <c r="G75" i="13" s="1"/>
  <c r="AQ79" i="2"/>
  <c r="G157" i="13" s="1"/>
  <c r="AR79" i="2"/>
  <c r="AS79" i="2"/>
  <c r="AP80" i="2"/>
  <c r="G76" i="13" s="1"/>
  <c r="AQ80" i="2"/>
  <c r="G158" i="13" s="1"/>
  <c r="AR80" i="2"/>
  <c r="AS80" i="2"/>
  <c r="AP81" i="2"/>
  <c r="G77" i="13" s="1"/>
  <c r="AQ81" i="2"/>
  <c r="AR81" i="2"/>
  <c r="AS81" i="2"/>
  <c r="AP82" i="2"/>
  <c r="G78" i="13" s="1"/>
  <c r="AQ82" i="2"/>
  <c r="G160" i="13" s="1"/>
  <c r="AR82" i="2"/>
  <c r="AS82" i="2"/>
  <c r="AP83" i="2"/>
  <c r="G79" i="13" s="1"/>
  <c r="AQ83" i="2"/>
  <c r="G161" i="13" s="1"/>
  <c r="AR83" i="2"/>
  <c r="AS83" i="2"/>
  <c r="AP84" i="2"/>
  <c r="G80" i="13" s="1"/>
  <c r="AQ84" i="2"/>
  <c r="G162" i="13" s="1"/>
  <c r="AR84" i="2"/>
  <c r="AS84" i="2"/>
  <c r="AP85" i="2"/>
  <c r="G81" i="13" s="1"/>
  <c r="AQ85" i="2"/>
  <c r="AR85" i="2"/>
  <c r="AS85" i="2"/>
  <c r="AP86" i="2"/>
  <c r="G82" i="13" s="1"/>
  <c r="AQ86" i="2"/>
  <c r="G164" i="13" s="1"/>
  <c r="AR86" i="2"/>
  <c r="AS86" i="2"/>
  <c r="AP87" i="2"/>
  <c r="G83" i="13" s="1"/>
  <c r="AQ87" i="2"/>
  <c r="G165" i="13" s="1"/>
  <c r="AR87" i="2"/>
  <c r="AS87" i="2"/>
  <c r="AS6" i="2"/>
  <c r="G248" i="13" s="1"/>
  <c r="AR6" i="2"/>
  <c r="G166" i="13" s="1"/>
  <c r="AQ6" i="2"/>
  <c r="G84" i="13" s="1"/>
  <c r="AP6" i="2"/>
  <c r="G2" i="13" s="1"/>
  <c r="AL50" i="2"/>
  <c r="C46" i="13" s="1"/>
  <c r="AM50" i="2"/>
  <c r="C128" i="13" s="1"/>
  <c r="AN50" i="2"/>
  <c r="AO50" i="2"/>
  <c r="C292" i="13" s="1"/>
  <c r="AL51" i="2"/>
  <c r="C47" i="13" s="1"/>
  <c r="AM51" i="2"/>
  <c r="C129" i="13" s="1"/>
  <c r="AN51" i="2"/>
  <c r="AO51" i="2"/>
  <c r="C293" i="13" s="1"/>
  <c r="AL52" i="2"/>
  <c r="C48" i="13" s="1"/>
  <c r="AM52" i="2"/>
  <c r="C130" i="13" s="1"/>
  <c r="AN52" i="2"/>
  <c r="AO52" i="2"/>
  <c r="C294" i="13" s="1"/>
  <c r="AL53" i="2"/>
  <c r="AM53" i="2"/>
  <c r="C131" i="13" s="1"/>
  <c r="AN53" i="2"/>
  <c r="AO53" i="2"/>
  <c r="C295" i="13" s="1"/>
  <c r="AL54" i="2"/>
  <c r="C50" i="13" s="1"/>
  <c r="AM54" i="2"/>
  <c r="C132" i="13" s="1"/>
  <c r="AN54" i="2"/>
  <c r="AO54" i="2"/>
  <c r="C296" i="13" s="1"/>
  <c r="AL55" i="2"/>
  <c r="AM55" i="2"/>
  <c r="C133" i="13" s="1"/>
  <c r="AN55" i="2"/>
  <c r="AO55" i="2"/>
  <c r="C297" i="13" s="1"/>
  <c r="AL56" i="2"/>
  <c r="C52" i="13" s="1"/>
  <c r="AM56" i="2"/>
  <c r="C134" i="13" s="1"/>
  <c r="AN56" i="2"/>
  <c r="AO56" i="2"/>
  <c r="C298" i="13" s="1"/>
  <c r="AL57" i="2"/>
  <c r="AM57" i="2"/>
  <c r="C135" i="13" s="1"/>
  <c r="AN57" i="2"/>
  <c r="AO57" i="2"/>
  <c r="C299" i="13" s="1"/>
  <c r="AL58" i="2"/>
  <c r="C54" i="13" s="1"/>
  <c r="AM58" i="2"/>
  <c r="C136" i="13" s="1"/>
  <c r="AN58" i="2"/>
  <c r="AO58" i="2"/>
  <c r="C300" i="13" s="1"/>
  <c r="AL59" i="2"/>
  <c r="AM59" i="2"/>
  <c r="C137" i="13" s="1"/>
  <c r="AN59" i="2"/>
  <c r="AO59" i="2"/>
  <c r="C301" i="13" s="1"/>
  <c r="AL60" i="2"/>
  <c r="C56" i="13" s="1"/>
  <c r="AM60" i="2"/>
  <c r="C138" i="13" s="1"/>
  <c r="AN60" i="2"/>
  <c r="AO60" i="2"/>
  <c r="C302" i="13" s="1"/>
  <c r="AL61" i="2"/>
  <c r="AM61" i="2"/>
  <c r="C139" i="13" s="1"/>
  <c r="AN61" i="2"/>
  <c r="AO61" i="2"/>
  <c r="C303" i="13" s="1"/>
  <c r="AL62" i="2"/>
  <c r="C58" i="13" s="1"/>
  <c r="AM62" i="2"/>
  <c r="C140" i="13" s="1"/>
  <c r="AN62" i="2"/>
  <c r="AO62" i="2"/>
  <c r="C304" i="13" s="1"/>
  <c r="AL63" i="2"/>
  <c r="AM63" i="2"/>
  <c r="C141" i="13" s="1"/>
  <c r="AN63" i="2"/>
  <c r="AO63" i="2"/>
  <c r="C305" i="13" s="1"/>
  <c r="AL64" i="2"/>
  <c r="C60" i="13" s="1"/>
  <c r="AM64" i="2"/>
  <c r="C142" i="13" s="1"/>
  <c r="AN64" i="2"/>
  <c r="AO64" i="2"/>
  <c r="C306" i="13" s="1"/>
  <c r="AL65" i="2"/>
  <c r="AM65" i="2"/>
  <c r="C143" i="13" s="1"/>
  <c r="AN65" i="2"/>
  <c r="AO65" i="2"/>
  <c r="C307" i="13" s="1"/>
  <c r="AL66" i="2"/>
  <c r="C62" i="13" s="1"/>
  <c r="AM66" i="2"/>
  <c r="C144" i="13" s="1"/>
  <c r="AN66" i="2"/>
  <c r="AO66" i="2"/>
  <c r="C308" i="13" s="1"/>
  <c r="AL67" i="2"/>
  <c r="AM67" i="2"/>
  <c r="C145" i="13" s="1"/>
  <c r="AN67" i="2"/>
  <c r="AO67" i="2"/>
  <c r="C309" i="13" s="1"/>
  <c r="AL68" i="2"/>
  <c r="C64" i="13" s="1"/>
  <c r="AM68" i="2"/>
  <c r="C146" i="13" s="1"/>
  <c r="AN68" i="2"/>
  <c r="AO68" i="2"/>
  <c r="C310" i="13" s="1"/>
  <c r="AL69" i="2"/>
  <c r="AM69" i="2"/>
  <c r="C147" i="13" s="1"/>
  <c r="AN69" i="2"/>
  <c r="AO69" i="2"/>
  <c r="C311" i="13" s="1"/>
  <c r="AL70" i="2"/>
  <c r="C66" i="13" s="1"/>
  <c r="AM70" i="2"/>
  <c r="C148" i="13" s="1"/>
  <c r="AN70" i="2"/>
  <c r="AO70" i="2"/>
  <c r="C312" i="13" s="1"/>
  <c r="AL71" i="2"/>
  <c r="AM71" i="2"/>
  <c r="C149" i="13" s="1"/>
  <c r="AN71" i="2"/>
  <c r="AO71" i="2"/>
  <c r="C313" i="13" s="1"/>
  <c r="AL72" i="2"/>
  <c r="C68" i="13" s="1"/>
  <c r="AM72" i="2"/>
  <c r="C150" i="13" s="1"/>
  <c r="AN72" i="2"/>
  <c r="AO72" i="2"/>
  <c r="C314" i="13" s="1"/>
  <c r="AL73" i="2"/>
  <c r="AM73" i="2"/>
  <c r="C151" i="13" s="1"/>
  <c r="AN73" i="2"/>
  <c r="AO73" i="2"/>
  <c r="C315" i="13" s="1"/>
  <c r="AL74" i="2"/>
  <c r="C70" i="13" s="1"/>
  <c r="AM74" i="2"/>
  <c r="C152" i="13" s="1"/>
  <c r="AN74" i="2"/>
  <c r="AO74" i="2"/>
  <c r="C316" i="13" s="1"/>
  <c r="AL75" i="2"/>
  <c r="AM75" i="2"/>
  <c r="C153" i="13" s="1"/>
  <c r="AN75" i="2"/>
  <c r="AO75" i="2"/>
  <c r="C317" i="13" s="1"/>
  <c r="AL76" i="2"/>
  <c r="C72" i="13" s="1"/>
  <c r="AM76" i="2"/>
  <c r="C154" i="13" s="1"/>
  <c r="AN76" i="2"/>
  <c r="AO76" i="2"/>
  <c r="C318" i="13" s="1"/>
  <c r="AL77" i="2"/>
  <c r="AM77" i="2"/>
  <c r="C155" i="13" s="1"/>
  <c r="AN77" i="2"/>
  <c r="AO77" i="2"/>
  <c r="C319" i="13" s="1"/>
  <c r="AL78" i="2"/>
  <c r="C74" i="13" s="1"/>
  <c r="AM78" i="2"/>
  <c r="C156" i="13" s="1"/>
  <c r="AN78" i="2"/>
  <c r="AO78" i="2"/>
  <c r="C320" i="13" s="1"/>
  <c r="AL79" i="2"/>
  <c r="AM79" i="2"/>
  <c r="C157" i="13" s="1"/>
  <c r="AN79" i="2"/>
  <c r="AO79" i="2"/>
  <c r="C321" i="13" s="1"/>
  <c r="AL80" i="2"/>
  <c r="C76" i="13" s="1"/>
  <c r="AM80" i="2"/>
  <c r="C158" i="13" s="1"/>
  <c r="AN80" i="2"/>
  <c r="AO80" i="2"/>
  <c r="C322" i="13" s="1"/>
  <c r="AL81" i="2"/>
  <c r="AM81" i="2"/>
  <c r="C159" i="13" s="1"/>
  <c r="AN81" i="2"/>
  <c r="AO81" i="2"/>
  <c r="C323" i="13" s="1"/>
  <c r="AL82" i="2"/>
  <c r="C78" i="13" s="1"/>
  <c r="AM82" i="2"/>
  <c r="C160" i="13" s="1"/>
  <c r="AN82" i="2"/>
  <c r="AO82" i="2"/>
  <c r="C324" i="13" s="1"/>
  <c r="AL83" i="2"/>
  <c r="AM83" i="2"/>
  <c r="C161" i="13" s="1"/>
  <c r="AN83" i="2"/>
  <c r="AO83" i="2"/>
  <c r="C325" i="13" s="1"/>
  <c r="AL84" i="2"/>
  <c r="C80" i="13" s="1"/>
  <c r="AM84" i="2"/>
  <c r="C162" i="13" s="1"/>
  <c r="AN84" i="2"/>
  <c r="AO84" i="2"/>
  <c r="C326" i="13" s="1"/>
  <c r="AL85" i="2"/>
  <c r="AM85" i="2"/>
  <c r="C163" i="13" s="1"/>
  <c r="AN85" i="2"/>
  <c r="AO85" i="2"/>
  <c r="C327" i="13" s="1"/>
  <c r="AL86" i="2"/>
  <c r="C82" i="13" s="1"/>
  <c r="AM86" i="2"/>
  <c r="C164" i="13" s="1"/>
  <c r="AN86" i="2"/>
  <c r="AO86" i="2"/>
  <c r="C328" i="13" s="1"/>
  <c r="AL87" i="2"/>
  <c r="C83" i="13" s="1"/>
  <c r="AM87" i="2"/>
  <c r="C165" i="13" s="1"/>
  <c r="AN87" i="2"/>
  <c r="AO87" i="2"/>
  <c r="C329" i="13" s="1"/>
  <c r="AL48" i="2"/>
  <c r="AM48" i="2"/>
  <c r="C126" i="13" s="1"/>
  <c r="AN48" i="2"/>
  <c r="AO48" i="2"/>
  <c r="C290" i="13" s="1"/>
  <c r="AL49" i="2"/>
  <c r="C45" i="13" s="1"/>
  <c r="AM49" i="2"/>
  <c r="C127" i="13" s="1"/>
  <c r="AN49" i="2"/>
  <c r="AO49" i="2"/>
  <c r="C291" i="13" s="1"/>
  <c r="AL31" i="2"/>
  <c r="AM31" i="2"/>
  <c r="AN31" i="2"/>
  <c r="AO31" i="2"/>
  <c r="AL32" i="2"/>
  <c r="AM32" i="2"/>
  <c r="AN32" i="2"/>
  <c r="AO32" i="2"/>
  <c r="AL33" i="2"/>
  <c r="AM33" i="2"/>
  <c r="AN33" i="2"/>
  <c r="AO33" i="2"/>
  <c r="AL34" i="2"/>
  <c r="AM34" i="2"/>
  <c r="AN34" i="2"/>
  <c r="AO34" i="2"/>
  <c r="AL35" i="2"/>
  <c r="AM35" i="2"/>
  <c r="AN35" i="2"/>
  <c r="AO35" i="2"/>
  <c r="AL36" i="2"/>
  <c r="AM36" i="2"/>
  <c r="AN36" i="2"/>
  <c r="AO36" i="2"/>
  <c r="AL37" i="2"/>
  <c r="AM37" i="2"/>
  <c r="AN37" i="2"/>
  <c r="AO37" i="2"/>
  <c r="AL38" i="2"/>
  <c r="AM38" i="2"/>
  <c r="AN38" i="2"/>
  <c r="AO38" i="2"/>
  <c r="AL39" i="2"/>
  <c r="AM39" i="2"/>
  <c r="AN39" i="2"/>
  <c r="AO39" i="2"/>
  <c r="AL40" i="2"/>
  <c r="AM40" i="2"/>
  <c r="AN40" i="2"/>
  <c r="AO40" i="2"/>
  <c r="AL41" i="2"/>
  <c r="AM41" i="2"/>
  <c r="AN41" i="2"/>
  <c r="AO41" i="2"/>
  <c r="AL42" i="2"/>
  <c r="AM42" i="2"/>
  <c r="AN42" i="2"/>
  <c r="AO42" i="2"/>
  <c r="AL43" i="2"/>
  <c r="AM43" i="2"/>
  <c r="AN43" i="2"/>
  <c r="AO43" i="2"/>
  <c r="AL44" i="2"/>
  <c r="AM44" i="2"/>
  <c r="AN44" i="2"/>
  <c r="AO44" i="2"/>
  <c r="AL45" i="2"/>
  <c r="AM45" i="2"/>
  <c r="AN45" i="2"/>
  <c r="AO45" i="2"/>
  <c r="AL17" i="2"/>
  <c r="AM17" i="2"/>
  <c r="AN17" i="2"/>
  <c r="AO17" i="2"/>
  <c r="AL18" i="2"/>
  <c r="AM18" i="2"/>
  <c r="AN18" i="2"/>
  <c r="AO18" i="2"/>
  <c r="AL19" i="2"/>
  <c r="AM19" i="2"/>
  <c r="AN19" i="2"/>
  <c r="AO19" i="2"/>
  <c r="AL20" i="2"/>
  <c r="AM20" i="2"/>
  <c r="AN20" i="2"/>
  <c r="AO20" i="2"/>
  <c r="AL21" i="2"/>
  <c r="AM21" i="2"/>
  <c r="AN21" i="2"/>
  <c r="AO21" i="2"/>
  <c r="AL22" i="2"/>
  <c r="AM22" i="2"/>
  <c r="AN22" i="2"/>
  <c r="AO22" i="2"/>
  <c r="AL23" i="2"/>
  <c r="AM23" i="2"/>
  <c r="AN23" i="2"/>
  <c r="AO23" i="2"/>
  <c r="AL24" i="2"/>
  <c r="AM24" i="2"/>
  <c r="AN24" i="2"/>
  <c r="AO24" i="2"/>
  <c r="AL25" i="2"/>
  <c r="AM25" i="2"/>
  <c r="AN25" i="2"/>
  <c r="AO25" i="2"/>
  <c r="C267" i="13" s="1"/>
  <c r="AL26" i="2"/>
  <c r="AM26" i="2"/>
  <c r="AN26" i="2"/>
  <c r="AO26" i="2"/>
  <c r="C268" i="13" s="1"/>
  <c r="AL27" i="2"/>
  <c r="AM27" i="2"/>
  <c r="AN27" i="2"/>
  <c r="AO27" i="2"/>
  <c r="C269" i="13" s="1"/>
  <c r="AL28" i="2"/>
  <c r="AM28" i="2"/>
  <c r="AN28" i="2"/>
  <c r="AO28" i="2"/>
  <c r="C270" i="13" s="1"/>
  <c r="AL29" i="2"/>
  <c r="AM29" i="2"/>
  <c r="AN29" i="2"/>
  <c r="AO29" i="2"/>
  <c r="C271" i="13" s="1"/>
  <c r="AL30" i="2"/>
  <c r="AM30" i="2"/>
  <c r="AN30" i="2"/>
  <c r="AO30" i="2"/>
  <c r="C272" i="13" s="1"/>
  <c r="AL7" i="2"/>
  <c r="C3" i="13" s="1"/>
  <c r="AM7" i="2"/>
  <c r="AN7" i="2"/>
  <c r="C167" i="13" s="1"/>
  <c r="AO7" i="2"/>
  <c r="C249" i="13" s="1"/>
  <c r="AL8" i="2"/>
  <c r="C4" i="13" s="1"/>
  <c r="AM8" i="2"/>
  <c r="AN8" i="2"/>
  <c r="C168" i="13" s="1"/>
  <c r="AO8" i="2"/>
  <c r="C250" i="13" s="1"/>
  <c r="AL9" i="2"/>
  <c r="C5" i="13" s="1"/>
  <c r="AM9" i="2"/>
  <c r="C87" i="13" s="1"/>
  <c r="AN9" i="2"/>
  <c r="C169" i="13" s="1"/>
  <c r="AO9" i="2"/>
  <c r="C251" i="13" s="1"/>
  <c r="AL10" i="2"/>
  <c r="C6" i="13" s="1"/>
  <c r="AM10" i="2"/>
  <c r="C88" i="13" s="1"/>
  <c r="AN10" i="2"/>
  <c r="C170" i="13" s="1"/>
  <c r="AO10" i="2"/>
  <c r="C252" i="13" s="1"/>
  <c r="AL11" i="2"/>
  <c r="C7" i="13" s="1"/>
  <c r="AM11" i="2"/>
  <c r="AN11" i="2"/>
  <c r="C171" i="13" s="1"/>
  <c r="AO11" i="2"/>
  <c r="C253" i="13" s="1"/>
  <c r="AL12" i="2"/>
  <c r="AM12" i="2"/>
  <c r="AN12" i="2"/>
  <c r="AO12" i="2"/>
  <c r="C254" i="13" s="1"/>
  <c r="AL13" i="2"/>
  <c r="AM13" i="2"/>
  <c r="AN13" i="2"/>
  <c r="AO13" i="2"/>
  <c r="C255" i="13" s="1"/>
  <c r="AL14" i="2"/>
  <c r="AM14" i="2"/>
  <c r="AN14" i="2"/>
  <c r="AO14" i="2"/>
  <c r="C256" i="13" s="1"/>
  <c r="AL15" i="2"/>
  <c r="AM15" i="2"/>
  <c r="AN15" i="2"/>
  <c r="AO15" i="2"/>
  <c r="C257" i="13" s="1"/>
  <c r="AL16" i="2"/>
  <c r="AM16" i="2"/>
  <c r="AN16" i="2"/>
  <c r="AO16" i="2"/>
  <c r="C258" i="13" s="1"/>
  <c r="AO6" i="2"/>
  <c r="C248" i="13" s="1"/>
  <c r="AN6" i="2"/>
  <c r="C166" i="13" s="1"/>
  <c r="AM6" i="2"/>
  <c r="C84" i="13" s="1"/>
  <c r="AL6" i="2"/>
  <c r="C2" i="13" s="1"/>
  <c r="B3" i="13"/>
  <c r="B5" i="13"/>
  <c r="B7" i="13"/>
  <c r="AF58" i="2"/>
  <c r="AE58" i="2" s="1"/>
  <c r="AF59" i="2"/>
  <c r="AE59" i="2" s="1"/>
  <c r="AF60" i="2"/>
  <c r="AE60" i="2" s="1"/>
  <c r="AF61" i="2"/>
  <c r="AE61" i="2" s="1"/>
  <c r="AF62" i="2"/>
  <c r="AE62" i="2" s="1"/>
  <c r="AF63" i="2"/>
  <c r="AE63" i="2" s="1"/>
  <c r="AF64" i="2"/>
  <c r="AE64" i="2" s="1"/>
  <c r="AF65" i="2"/>
  <c r="AE65" i="2" s="1"/>
  <c r="AF66" i="2"/>
  <c r="AE66" i="2" s="1"/>
  <c r="AF67" i="2"/>
  <c r="AE67" i="2" s="1"/>
  <c r="AF68" i="2"/>
  <c r="AE68" i="2" s="1"/>
  <c r="AF69" i="2"/>
  <c r="AE69" i="2" s="1"/>
  <c r="AF70" i="2"/>
  <c r="AE70" i="2" s="1"/>
  <c r="AF71" i="2"/>
  <c r="AE71" i="2" s="1"/>
  <c r="AF72" i="2"/>
  <c r="AE72" i="2" s="1"/>
  <c r="AF73" i="2"/>
  <c r="AE73" i="2" s="1"/>
  <c r="AF74" i="2"/>
  <c r="AE74" i="2" s="1"/>
  <c r="AF75" i="2"/>
  <c r="AE75" i="2" s="1"/>
  <c r="AF76" i="2"/>
  <c r="AE76" i="2" s="1"/>
  <c r="AF77" i="2"/>
  <c r="AE77" i="2" s="1"/>
  <c r="AF78" i="2"/>
  <c r="AE78" i="2" s="1"/>
  <c r="AF79" i="2"/>
  <c r="AE79" i="2" s="1"/>
  <c r="AF80" i="2"/>
  <c r="AE80" i="2" s="1"/>
  <c r="AF81" i="2"/>
  <c r="AE81" i="2" s="1"/>
  <c r="AF82" i="2"/>
  <c r="AE82" i="2" s="1"/>
  <c r="AF83" i="2"/>
  <c r="AE83" i="2" s="1"/>
  <c r="AF84" i="2"/>
  <c r="AE84" i="2" s="1"/>
  <c r="AF85" i="2"/>
  <c r="AE85" i="2" s="1"/>
  <c r="AF86" i="2"/>
  <c r="AE86" i="2" s="1"/>
  <c r="AF87" i="2"/>
  <c r="AE87" i="2" s="1"/>
  <c r="AF49" i="2"/>
  <c r="AE49" i="2" s="1"/>
  <c r="AF50" i="2"/>
  <c r="AE50" i="2" s="1"/>
  <c r="AF51" i="2"/>
  <c r="AE51" i="2" s="1"/>
  <c r="AF52" i="2"/>
  <c r="AE52" i="2" s="1"/>
  <c r="AF53" i="2"/>
  <c r="AE53" i="2" s="1"/>
  <c r="AF54" i="2"/>
  <c r="AE54" i="2" s="1"/>
  <c r="AF55" i="2"/>
  <c r="AE55" i="2" s="1"/>
  <c r="AF56" i="2"/>
  <c r="AE56" i="2" s="1"/>
  <c r="AF57" i="2"/>
  <c r="AE57" i="2" s="1"/>
  <c r="AF48" i="2"/>
  <c r="AE48" i="2" s="1"/>
  <c r="AF7" i="2"/>
  <c r="AF8" i="2"/>
  <c r="AE8" i="2" s="1"/>
  <c r="AF9" i="2"/>
  <c r="AE9" i="2" s="1"/>
  <c r="AF10" i="2"/>
  <c r="AE10" i="2" s="1"/>
  <c r="AF11" i="2"/>
  <c r="AE11" i="2" s="1"/>
  <c r="AF12" i="2"/>
  <c r="AE12" i="2" s="1"/>
  <c r="AF13" i="2"/>
  <c r="AE13" i="2" s="1"/>
  <c r="AF14" i="2"/>
  <c r="AE14" i="2" s="1"/>
  <c r="AF15" i="2"/>
  <c r="AE15" i="2" s="1"/>
  <c r="AF16" i="2"/>
  <c r="AE16" i="2" s="1"/>
  <c r="AF17" i="2"/>
  <c r="AE17" i="2" s="1"/>
  <c r="AF18" i="2"/>
  <c r="AE18" i="2" s="1"/>
  <c r="AF19" i="2"/>
  <c r="AE19" i="2" s="1"/>
  <c r="AF20" i="2"/>
  <c r="AE20" i="2" s="1"/>
  <c r="AF21" i="2"/>
  <c r="AE21" i="2" s="1"/>
  <c r="AF22" i="2"/>
  <c r="AE22" i="2" s="1"/>
  <c r="AF23" i="2"/>
  <c r="AE23" i="2" s="1"/>
  <c r="AF24" i="2"/>
  <c r="AE24" i="2" s="1"/>
  <c r="AF25" i="2"/>
  <c r="AE25" i="2" s="1"/>
  <c r="AF26" i="2"/>
  <c r="AE26" i="2" s="1"/>
  <c r="AF27" i="2"/>
  <c r="AE27" i="2" s="1"/>
  <c r="AF28" i="2"/>
  <c r="AE28" i="2" s="1"/>
  <c r="AF29" i="2"/>
  <c r="AE29" i="2" s="1"/>
  <c r="AF30" i="2"/>
  <c r="AE30" i="2" s="1"/>
  <c r="AF31" i="2"/>
  <c r="AE31" i="2" s="1"/>
  <c r="AF32" i="2"/>
  <c r="AE32" i="2" s="1"/>
  <c r="AF33" i="2"/>
  <c r="AE33" i="2" s="1"/>
  <c r="AF34" i="2"/>
  <c r="AE34" i="2" s="1"/>
  <c r="AF35" i="2"/>
  <c r="AE35" i="2" s="1"/>
  <c r="AF36" i="2"/>
  <c r="AE36" i="2" s="1"/>
  <c r="AF37" i="2"/>
  <c r="AE37" i="2" s="1"/>
  <c r="AF38" i="2"/>
  <c r="AE38" i="2" s="1"/>
  <c r="AF39" i="2"/>
  <c r="AE39" i="2" s="1"/>
  <c r="AF40" i="2"/>
  <c r="AE40" i="2" s="1"/>
  <c r="AF41" i="2"/>
  <c r="AE41" i="2" s="1"/>
  <c r="AF42" i="2"/>
  <c r="AE42" i="2" s="1"/>
  <c r="AF43" i="2"/>
  <c r="AE43" i="2" s="1"/>
  <c r="AF44" i="2"/>
  <c r="AE44" i="2" s="1"/>
  <c r="AF45" i="2"/>
  <c r="AE45" i="2" s="1"/>
  <c r="AE6" i="4"/>
  <c r="E2" i="14" s="1"/>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85"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G85" i="13"/>
  <c r="G249" i="13"/>
  <c r="G86" i="13"/>
  <c r="G250" i="13"/>
  <c r="G87" i="13"/>
  <c r="G251" i="13"/>
  <c r="G88" i="13"/>
  <c r="G252" i="13"/>
  <c r="G89" i="13"/>
  <c r="G253" i="13"/>
  <c r="G8" i="13"/>
  <c r="G90" i="13"/>
  <c r="G172" i="13"/>
  <c r="G254" i="13"/>
  <c r="G9" i="13"/>
  <c r="G91" i="13"/>
  <c r="G173" i="13"/>
  <c r="G255" i="13"/>
  <c r="G10" i="13"/>
  <c r="G92" i="13"/>
  <c r="G174" i="13"/>
  <c r="G256" i="13"/>
  <c r="G11" i="13"/>
  <c r="G93" i="13"/>
  <c r="G175" i="13"/>
  <c r="G257" i="13"/>
  <c r="G12" i="13"/>
  <c r="G94" i="13"/>
  <c r="G176" i="13"/>
  <c r="G258" i="13"/>
  <c r="G13" i="13"/>
  <c r="G95" i="13"/>
  <c r="G177" i="13"/>
  <c r="G259" i="13"/>
  <c r="G14" i="13"/>
  <c r="G96" i="13"/>
  <c r="G178" i="13"/>
  <c r="G260" i="13"/>
  <c r="G15" i="13"/>
  <c r="G97" i="13"/>
  <c r="G179" i="13"/>
  <c r="G261" i="13"/>
  <c r="G16" i="13"/>
  <c r="G98" i="13"/>
  <c r="G180" i="13"/>
  <c r="G262" i="13"/>
  <c r="G17" i="13"/>
  <c r="G99" i="13"/>
  <c r="G181" i="13"/>
  <c r="G263" i="13"/>
  <c r="G18" i="13"/>
  <c r="G100" i="13"/>
  <c r="G182" i="13"/>
  <c r="G264" i="13"/>
  <c r="G19" i="13"/>
  <c r="G101" i="13"/>
  <c r="G183" i="13"/>
  <c r="G265" i="13"/>
  <c r="G20" i="13"/>
  <c r="G102" i="13"/>
  <c r="G184" i="13"/>
  <c r="G266" i="13"/>
  <c r="G21" i="13"/>
  <c r="G103" i="13"/>
  <c r="G185" i="13"/>
  <c r="G267" i="13"/>
  <c r="G22" i="13"/>
  <c r="G104" i="13"/>
  <c r="G186" i="13"/>
  <c r="G268" i="13"/>
  <c r="G23" i="13"/>
  <c r="G105" i="13"/>
  <c r="G187" i="13"/>
  <c r="G269" i="13"/>
  <c r="G24" i="13"/>
  <c r="G106" i="13"/>
  <c r="G188" i="13"/>
  <c r="G270" i="13"/>
  <c r="G25" i="13"/>
  <c r="G107" i="13"/>
  <c r="G189" i="13"/>
  <c r="G271" i="13"/>
  <c r="G26" i="13"/>
  <c r="G108" i="13"/>
  <c r="G190" i="13"/>
  <c r="G272" i="13"/>
  <c r="G27" i="13"/>
  <c r="G109" i="13"/>
  <c r="G191" i="13"/>
  <c r="G273" i="13"/>
  <c r="G28" i="13"/>
  <c r="G110" i="13"/>
  <c r="G192" i="13"/>
  <c r="G274" i="13"/>
  <c r="G29" i="13"/>
  <c r="G111" i="13"/>
  <c r="G193" i="13"/>
  <c r="G275" i="13"/>
  <c r="G30" i="13"/>
  <c r="G112" i="13"/>
  <c r="G194" i="13"/>
  <c r="G276" i="13"/>
  <c r="G31" i="13"/>
  <c r="G113" i="13"/>
  <c r="G195" i="13"/>
  <c r="G277" i="13"/>
  <c r="G32" i="13"/>
  <c r="G114" i="13"/>
  <c r="G196" i="13"/>
  <c r="G278" i="13"/>
  <c r="G33" i="13"/>
  <c r="G115" i="13"/>
  <c r="G197" i="13"/>
  <c r="G279" i="13"/>
  <c r="G34" i="13"/>
  <c r="G116" i="13"/>
  <c r="G198" i="13"/>
  <c r="G280" i="13"/>
  <c r="G35" i="13"/>
  <c r="G117" i="13"/>
  <c r="G199" i="13"/>
  <c r="G281" i="13"/>
  <c r="G36" i="13"/>
  <c r="G118" i="13"/>
  <c r="G200" i="13"/>
  <c r="G282" i="13"/>
  <c r="G37" i="13"/>
  <c r="G119" i="13"/>
  <c r="G201" i="13"/>
  <c r="G283" i="13"/>
  <c r="G38" i="13"/>
  <c r="G120" i="13"/>
  <c r="G202" i="13"/>
  <c r="G284" i="13"/>
  <c r="G39" i="13"/>
  <c r="G121" i="13"/>
  <c r="G203" i="13"/>
  <c r="G285" i="13"/>
  <c r="G40" i="13"/>
  <c r="G204" i="13"/>
  <c r="G205" i="13"/>
  <c r="G44" i="13"/>
  <c r="G208" i="13"/>
  <c r="G290" i="13"/>
  <c r="G209" i="13"/>
  <c r="G291" i="13"/>
  <c r="G46" i="13"/>
  <c r="G210" i="13"/>
  <c r="G292" i="13"/>
  <c r="G211" i="13"/>
  <c r="G293" i="13"/>
  <c r="G48" i="13"/>
  <c r="G212" i="13"/>
  <c r="G294" i="13"/>
  <c r="G131" i="13"/>
  <c r="G213" i="13"/>
  <c r="G295" i="13"/>
  <c r="G214" i="13"/>
  <c r="G296" i="13"/>
  <c r="G215" i="13"/>
  <c r="G297" i="13"/>
  <c r="G216" i="13"/>
  <c r="G298" i="13"/>
  <c r="G135" i="13"/>
  <c r="G217" i="13"/>
  <c r="G299" i="13"/>
  <c r="G218" i="13"/>
  <c r="G300" i="13"/>
  <c r="G219" i="13"/>
  <c r="G301" i="13"/>
  <c r="G220" i="13"/>
  <c r="G302" i="13"/>
  <c r="G139" i="13"/>
  <c r="G221" i="13"/>
  <c r="G303" i="13"/>
  <c r="G222" i="13"/>
  <c r="G304" i="13"/>
  <c r="G223" i="13"/>
  <c r="G305" i="13"/>
  <c r="G224" i="13"/>
  <c r="G306" i="13"/>
  <c r="G143" i="13"/>
  <c r="G225" i="13"/>
  <c r="G307" i="13"/>
  <c r="G226" i="13"/>
  <c r="G308" i="13"/>
  <c r="G227" i="13"/>
  <c r="G309" i="13"/>
  <c r="G228" i="13"/>
  <c r="G310" i="13"/>
  <c r="G147" i="13"/>
  <c r="G229" i="13"/>
  <c r="G311" i="13"/>
  <c r="G230" i="13"/>
  <c r="G312" i="13"/>
  <c r="G231" i="13"/>
  <c r="G313" i="13"/>
  <c r="G232" i="13"/>
  <c r="G314" i="13"/>
  <c r="G151" i="13"/>
  <c r="G233" i="13"/>
  <c r="G315" i="13"/>
  <c r="G234" i="13"/>
  <c r="G316" i="13"/>
  <c r="G235" i="13"/>
  <c r="G317" i="13"/>
  <c r="G236" i="13"/>
  <c r="G318" i="13"/>
  <c r="G155" i="13"/>
  <c r="G237" i="13"/>
  <c r="G319" i="13"/>
  <c r="G238" i="13"/>
  <c r="G320" i="13"/>
  <c r="G239" i="13"/>
  <c r="G321" i="13"/>
  <c r="G240" i="13"/>
  <c r="G322" i="13"/>
  <c r="G159" i="13"/>
  <c r="G241" i="13"/>
  <c r="G323" i="13"/>
  <c r="G242" i="13"/>
  <c r="G324" i="13"/>
  <c r="G243" i="13"/>
  <c r="G325" i="13"/>
  <c r="G244" i="13"/>
  <c r="G326" i="13"/>
  <c r="G163" i="13"/>
  <c r="G245" i="13"/>
  <c r="G327" i="13"/>
  <c r="G246" i="13"/>
  <c r="G328" i="13"/>
  <c r="G247" i="13"/>
  <c r="G329" i="13"/>
  <c r="B85" i="13"/>
  <c r="C85" i="13"/>
  <c r="AJ7" i="2"/>
  <c r="B167" i="13" s="1"/>
  <c r="AK7" i="2"/>
  <c r="B249" i="13" s="1"/>
  <c r="B4" i="13"/>
  <c r="B86" i="13"/>
  <c r="C86" i="13"/>
  <c r="AJ8" i="2"/>
  <c r="B168" i="13" s="1"/>
  <c r="AK8" i="2"/>
  <c r="B250" i="13" s="1"/>
  <c r="B87" i="13"/>
  <c r="AJ9" i="2"/>
  <c r="B169" i="13" s="1"/>
  <c r="AK9" i="2"/>
  <c r="B251" i="13" s="1"/>
  <c r="B6" i="13"/>
  <c r="B88" i="13"/>
  <c r="AJ10" i="2"/>
  <c r="B170" i="13" s="1"/>
  <c r="AK10" i="2"/>
  <c r="B252" i="13" s="1"/>
  <c r="B89" i="13"/>
  <c r="C89" i="13"/>
  <c r="AJ11" i="2"/>
  <c r="B171" i="13" s="1"/>
  <c r="AK11" i="2"/>
  <c r="B253" i="13" s="1"/>
  <c r="B8" i="13"/>
  <c r="C8" i="13"/>
  <c r="B90" i="13"/>
  <c r="C90" i="13"/>
  <c r="AJ12" i="2"/>
  <c r="B172" i="13" s="1"/>
  <c r="C172" i="13"/>
  <c r="AK12" i="2"/>
  <c r="B254" i="13" s="1"/>
  <c r="B9" i="13"/>
  <c r="C9" i="13"/>
  <c r="B91" i="13"/>
  <c r="C91" i="13"/>
  <c r="AJ13" i="2"/>
  <c r="B173" i="13" s="1"/>
  <c r="C173" i="13"/>
  <c r="AK13" i="2"/>
  <c r="B255" i="13" s="1"/>
  <c r="B10" i="13"/>
  <c r="C10" i="13"/>
  <c r="B92" i="13"/>
  <c r="C92" i="13"/>
  <c r="AJ14" i="2"/>
  <c r="B174" i="13" s="1"/>
  <c r="C174" i="13"/>
  <c r="AK14" i="2"/>
  <c r="B256" i="13" s="1"/>
  <c r="B11" i="13"/>
  <c r="C11" i="13"/>
  <c r="B93" i="13"/>
  <c r="C93" i="13"/>
  <c r="AJ15" i="2"/>
  <c r="B175" i="13" s="1"/>
  <c r="C175" i="13"/>
  <c r="AK15" i="2"/>
  <c r="B257" i="13" s="1"/>
  <c r="B12" i="13"/>
  <c r="C12" i="13"/>
  <c r="B94" i="13"/>
  <c r="C94" i="13"/>
  <c r="AJ16" i="2"/>
  <c r="B176" i="13" s="1"/>
  <c r="C176" i="13"/>
  <c r="AK16" i="2"/>
  <c r="B258" i="13" s="1"/>
  <c r="B13" i="13"/>
  <c r="C13" i="13"/>
  <c r="B95" i="13"/>
  <c r="C95" i="13"/>
  <c r="AJ17" i="2"/>
  <c r="B177" i="13" s="1"/>
  <c r="C177" i="13"/>
  <c r="AK17" i="2"/>
  <c r="B259" i="13" s="1"/>
  <c r="C259" i="13"/>
  <c r="B14" i="13"/>
  <c r="C14" i="13"/>
  <c r="B96" i="13"/>
  <c r="C96" i="13"/>
  <c r="AJ18" i="2"/>
  <c r="B178" i="13" s="1"/>
  <c r="C178" i="13"/>
  <c r="AK18" i="2"/>
  <c r="B260" i="13" s="1"/>
  <c r="C260" i="13"/>
  <c r="B15" i="13"/>
  <c r="C15" i="13"/>
  <c r="B97" i="13"/>
  <c r="C97" i="13"/>
  <c r="AJ19" i="2"/>
  <c r="B179" i="13" s="1"/>
  <c r="C179" i="13"/>
  <c r="AK19" i="2"/>
  <c r="B261" i="13" s="1"/>
  <c r="C261" i="13"/>
  <c r="B16" i="13"/>
  <c r="C16" i="13"/>
  <c r="B98" i="13"/>
  <c r="C98" i="13"/>
  <c r="AJ20" i="2"/>
  <c r="B180" i="13" s="1"/>
  <c r="C180" i="13"/>
  <c r="AK20" i="2"/>
  <c r="B262" i="13" s="1"/>
  <c r="C262" i="13"/>
  <c r="B17" i="13"/>
  <c r="C17" i="13"/>
  <c r="B99" i="13"/>
  <c r="C99" i="13"/>
  <c r="AJ21" i="2"/>
  <c r="B181" i="13" s="1"/>
  <c r="C181" i="13"/>
  <c r="AK21" i="2"/>
  <c r="B263" i="13" s="1"/>
  <c r="C263" i="13"/>
  <c r="B18" i="13"/>
  <c r="C18" i="13"/>
  <c r="B100" i="13"/>
  <c r="C100" i="13"/>
  <c r="AJ22" i="2"/>
  <c r="B182" i="13" s="1"/>
  <c r="C182" i="13"/>
  <c r="AK22" i="2"/>
  <c r="B264" i="13" s="1"/>
  <c r="C264" i="13"/>
  <c r="B19" i="13"/>
  <c r="C19" i="13"/>
  <c r="B101" i="13"/>
  <c r="C101" i="13"/>
  <c r="AJ23" i="2"/>
  <c r="B183" i="13" s="1"/>
  <c r="C183" i="13"/>
  <c r="AK23" i="2"/>
  <c r="B265" i="13" s="1"/>
  <c r="C265" i="13"/>
  <c r="B20" i="13"/>
  <c r="C20" i="13"/>
  <c r="B102" i="13"/>
  <c r="C102" i="13"/>
  <c r="AJ24" i="2"/>
  <c r="B184" i="13" s="1"/>
  <c r="C184" i="13"/>
  <c r="AK24" i="2"/>
  <c r="B266" i="13" s="1"/>
  <c r="C266" i="13"/>
  <c r="B21" i="13"/>
  <c r="C21" i="13"/>
  <c r="B103" i="13"/>
  <c r="C103" i="13"/>
  <c r="AJ25" i="2"/>
  <c r="B185" i="13" s="1"/>
  <c r="C185" i="13"/>
  <c r="AK25" i="2"/>
  <c r="B267" i="13" s="1"/>
  <c r="B22" i="13"/>
  <c r="C22" i="13"/>
  <c r="B104" i="13"/>
  <c r="C104" i="13"/>
  <c r="AJ26" i="2"/>
  <c r="B186" i="13" s="1"/>
  <c r="C186" i="13"/>
  <c r="AK26" i="2"/>
  <c r="B268" i="13" s="1"/>
  <c r="B23" i="13"/>
  <c r="C23" i="13"/>
  <c r="B105" i="13"/>
  <c r="C105" i="13"/>
  <c r="AJ27" i="2"/>
  <c r="B187" i="13" s="1"/>
  <c r="C187" i="13"/>
  <c r="AK27" i="2"/>
  <c r="B269" i="13" s="1"/>
  <c r="B24" i="13"/>
  <c r="C24" i="13"/>
  <c r="B106" i="13"/>
  <c r="C106" i="13"/>
  <c r="AJ28" i="2"/>
  <c r="B188" i="13" s="1"/>
  <c r="C188" i="13"/>
  <c r="AK28" i="2"/>
  <c r="B270" i="13" s="1"/>
  <c r="B25" i="13"/>
  <c r="C25" i="13"/>
  <c r="B107" i="13"/>
  <c r="C107" i="13"/>
  <c r="AJ29" i="2"/>
  <c r="B189" i="13" s="1"/>
  <c r="C189" i="13"/>
  <c r="AK29" i="2"/>
  <c r="B271" i="13" s="1"/>
  <c r="B26" i="13"/>
  <c r="C26" i="13"/>
  <c r="B108" i="13"/>
  <c r="C108" i="13"/>
  <c r="AJ30" i="2"/>
  <c r="B190" i="13" s="1"/>
  <c r="C190" i="13"/>
  <c r="AK30" i="2"/>
  <c r="B272" i="13" s="1"/>
  <c r="B27" i="13"/>
  <c r="C27" i="13"/>
  <c r="B109" i="13"/>
  <c r="C109" i="13"/>
  <c r="AJ31" i="2"/>
  <c r="B191" i="13" s="1"/>
  <c r="C191" i="13"/>
  <c r="AK31" i="2"/>
  <c r="B273" i="13" s="1"/>
  <c r="C273" i="13"/>
  <c r="B28" i="13"/>
  <c r="C28" i="13"/>
  <c r="B110" i="13"/>
  <c r="C110" i="13"/>
  <c r="AJ32" i="2"/>
  <c r="B192" i="13" s="1"/>
  <c r="C192" i="13"/>
  <c r="AK32" i="2"/>
  <c r="B274" i="13" s="1"/>
  <c r="C274" i="13"/>
  <c r="B29" i="13"/>
  <c r="C29" i="13"/>
  <c r="B111" i="13"/>
  <c r="C111" i="13"/>
  <c r="AJ33" i="2"/>
  <c r="B193" i="13" s="1"/>
  <c r="C193" i="13"/>
  <c r="AK33" i="2"/>
  <c r="B275" i="13" s="1"/>
  <c r="C275" i="13"/>
  <c r="B30" i="13"/>
  <c r="C30" i="13"/>
  <c r="B112" i="13"/>
  <c r="C112" i="13"/>
  <c r="AJ34" i="2"/>
  <c r="B194" i="13" s="1"/>
  <c r="C194" i="13"/>
  <c r="AK34" i="2"/>
  <c r="B276" i="13" s="1"/>
  <c r="C276" i="13"/>
  <c r="B31" i="13"/>
  <c r="C31" i="13"/>
  <c r="B113" i="13"/>
  <c r="C113" i="13"/>
  <c r="AJ35" i="2"/>
  <c r="B195" i="13" s="1"/>
  <c r="C195" i="13"/>
  <c r="AK35" i="2"/>
  <c r="B277" i="13" s="1"/>
  <c r="C277" i="13"/>
  <c r="B32" i="13"/>
  <c r="C32" i="13"/>
  <c r="B114" i="13"/>
  <c r="C114" i="13"/>
  <c r="AJ36" i="2"/>
  <c r="B196" i="13" s="1"/>
  <c r="C196" i="13"/>
  <c r="AK36" i="2"/>
  <c r="B278" i="13" s="1"/>
  <c r="C278" i="13"/>
  <c r="B33" i="13"/>
  <c r="C33" i="13"/>
  <c r="B115" i="13"/>
  <c r="C115" i="13"/>
  <c r="AJ37" i="2"/>
  <c r="B197" i="13" s="1"/>
  <c r="C197" i="13"/>
  <c r="AK37" i="2"/>
  <c r="B279" i="13" s="1"/>
  <c r="C279" i="13"/>
  <c r="B34" i="13"/>
  <c r="C34" i="13"/>
  <c r="B116" i="13"/>
  <c r="C116" i="13"/>
  <c r="AJ38" i="2"/>
  <c r="B198" i="13" s="1"/>
  <c r="C198" i="13"/>
  <c r="AK38" i="2"/>
  <c r="B280" i="13" s="1"/>
  <c r="C280" i="13"/>
  <c r="B35" i="13"/>
  <c r="C35" i="13"/>
  <c r="B117" i="13"/>
  <c r="C117" i="13"/>
  <c r="AJ39" i="2"/>
  <c r="B199" i="13" s="1"/>
  <c r="C199" i="13"/>
  <c r="AK39" i="2"/>
  <c r="B281" i="13" s="1"/>
  <c r="C281" i="13"/>
  <c r="B36" i="13"/>
  <c r="C36" i="13"/>
  <c r="B118" i="13"/>
  <c r="C118" i="13"/>
  <c r="AJ40" i="2"/>
  <c r="B200" i="13" s="1"/>
  <c r="C200" i="13"/>
  <c r="AK40" i="2"/>
  <c r="B282" i="13" s="1"/>
  <c r="C282" i="13"/>
  <c r="B37" i="13"/>
  <c r="C37" i="13"/>
  <c r="B119" i="13"/>
  <c r="C119" i="13"/>
  <c r="AJ41" i="2"/>
  <c r="B201" i="13" s="1"/>
  <c r="C201" i="13"/>
  <c r="AK41" i="2"/>
  <c r="B283" i="13" s="1"/>
  <c r="C283" i="13"/>
  <c r="B38" i="13"/>
  <c r="C38" i="13"/>
  <c r="B120" i="13"/>
  <c r="C120" i="13"/>
  <c r="AJ42" i="2"/>
  <c r="B202" i="13" s="1"/>
  <c r="C202" i="13"/>
  <c r="AK42" i="2"/>
  <c r="B284" i="13" s="1"/>
  <c r="C284" i="13"/>
  <c r="B39" i="13"/>
  <c r="C39" i="13"/>
  <c r="B121" i="13"/>
  <c r="C121" i="13"/>
  <c r="AJ43" i="2"/>
  <c r="B203" i="13" s="1"/>
  <c r="C203" i="13"/>
  <c r="AK43" i="2"/>
  <c r="B285" i="13" s="1"/>
  <c r="C285" i="13"/>
  <c r="B40" i="13"/>
  <c r="C40" i="13"/>
  <c r="B122" i="13"/>
  <c r="C122" i="13"/>
  <c r="AJ44" i="2"/>
  <c r="B204" i="13" s="1"/>
  <c r="C204" i="13"/>
  <c r="AK44" i="2"/>
  <c r="B286" i="13" s="1"/>
  <c r="C286" i="13"/>
  <c r="B41" i="13"/>
  <c r="C41" i="13"/>
  <c r="B123" i="13"/>
  <c r="C123" i="13"/>
  <c r="AJ45" i="2"/>
  <c r="B205" i="13" s="1"/>
  <c r="C205" i="13"/>
  <c r="AK45" i="2"/>
  <c r="B287" i="13" s="1"/>
  <c r="C287" i="13"/>
  <c r="B44" i="13"/>
  <c r="C44" i="13"/>
  <c r="B126" i="13"/>
  <c r="AJ48" i="2"/>
  <c r="B208" i="13" s="1"/>
  <c r="C208" i="13"/>
  <c r="AK48" i="2"/>
  <c r="B290" i="13" s="1"/>
  <c r="B45" i="13"/>
  <c r="B127" i="13"/>
  <c r="AJ49" i="2"/>
  <c r="B209" i="13" s="1"/>
  <c r="C209" i="13"/>
  <c r="AK49" i="2"/>
  <c r="B291" i="13" s="1"/>
  <c r="B46" i="13"/>
  <c r="B128" i="13"/>
  <c r="AJ50" i="2"/>
  <c r="B210" i="13" s="1"/>
  <c r="C210" i="13"/>
  <c r="AK50" i="2"/>
  <c r="B292" i="13" s="1"/>
  <c r="B47" i="13"/>
  <c r="B129" i="13"/>
  <c r="AJ51" i="2"/>
  <c r="B211" i="13" s="1"/>
  <c r="C211" i="13"/>
  <c r="AK51" i="2"/>
  <c r="B293" i="13" s="1"/>
  <c r="B48" i="13"/>
  <c r="B130" i="13"/>
  <c r="AJ52" i="2"/>
  <c r="B212" i="13" s="1"/>
  <c r="C212" i="13"/>
  <c r="AK52" i="2"/>
  <c r="B294" i="13" s="1"/>
  <c r="B49" i="13"/>
  <c r="C49" i="13"/>
  <c r="B131" i="13"/>
  <c r="AJ53" i="2"/>
  <c r="B213" i="13" s="1"/>
  <c r="C213" i="13"/>
  <c r="AK53" i="2"/>
  <c r="B295" i="13" s="1"/>
  <c r="B50" i="13"/>
  <c r="B132" i="13"/>
  <c r="AJ54" i="2"/>
  <c r="B214" i="13" s="1"/>
  <c r="C214" i="13"/>
  <c r="AK54" i="2"/>
  <c r="B296" i="13" s="1"/>
  <c r="B51" i="13"/>
  <c r="C51" i="13"/>
  <c r="B133" i="13"/>
  <c r="AJ55" i="2"/>
  <c r="B215" i="13" s="1"/>
  <c r="C215" i="13"/>
  <c r="AK55" i="2"/>
  <c r="B297" i="13" s="1"/>
  <c r="B52" i="13"/>
  <c r="B134" i="13"/>
  <c r="AJ56" i="2"/>
  <c r="B216" i="13" s="1"/>
  <c r="C216" i="13"/>
  <c r="AK56" i="2"/>
  <c r="B298" i="13" s="1"/>
  <c r="B53" i="13"/>
  <c r="C53" i="13"/>
  <c r="B135" i="13"/>
  <c r="AJ57" i="2"/>
  <c r="B217" i="13" s="1"/>
  <c r="C217" i="13"/>
  <c r="AK57" i="2"/>
  <c r="B299" i="13" s="1"/>
  <c r="B54" i="13"/>
  <c r="B136" i="13"/>
  <c r="AJ58" i="2"/>
  <c r="B218" i="13" s="1"/>
  <c r="C218" i="13"/>
  <c r="AK58" i="2"/>
  <c r="B300" i="13" s="1"/>
  <c r="B55" i="13"/>
  <c r="C55" i="13"/>
  <c r="B137" i="13"/>
  <c r="AJ59" i="2"/>
  <c r="B219" i="13" s="1"/>
  <c r="C219" i="13"/>
  <c r="AK59" i="2"/>
  <c r="B301" i="13" s="1"/>
  <c r="B56" i="13"/>
  <c r="B138" i="13"/>
  <c r="AJ60" i="2"/>
  <c r="B220" i="13" s="1"/>
  <c r="C220" i="13"/>
  <c r="AK60" i="2"/>
  <c r="B302" i="13" s="1"/>
  <c r="B57" i="13"/>
  <c r="C57" i="13"/>
  <c r="B139" i="13"/>
  <c r="AJ61" i="2"/>
  <c r="B221" i="13" s="1"/>
  <c r="C221" i="13"/>
  <c r="AK61" i="2"/>
  <c r="B303" i="13" s="1"/>
  <c r="B58" i="13"/>
  <c r="B140" i="13"/>
  <c r="AJ62" i="2"/>
  <c r="B222" i="13" s="1"/>
  <c r="C222" i="13"/>
  <c r="AK62" i="2"/>
  <c r="B304" i="13" s="1"/>
  <c r="B59" i="13"/>
  <c r="C59" i="13"/>
  <c r="B141" i="13"/>
  <c r="AJ63" i="2"/>
  <c r="B223" i="13" s="1"/>
  <c r="C223" i="13"/>
  <c r="AK63" i="2"/>
  <c r="B305" i="13" s="1"/>
  <c r="B60" i="13"/>
  <c r="B142" i="13"/>
  <c r="AJ64" i="2"/>
  <c r="B224" i="13" s="1"/>
  <c r="C224" i="13"/>
  <c r="AK64" i="2"/>
  <c r="B306" i="13" s="1"/>
  <c r="B61" i="13"/>
  <c r="C61" i="13"/>
  <c r="B143" i="13"/>
  <c r="AJ65" i="2"/>
  <c r="B225" i="13" s="1"/>
  <c r="C225" i="13"/>
  <c r="AK65" i="2"/>
  <c r="B307" i="13" s="1"/>
  <c r="B62" i="13"/>
  <c r="B144" i="13"/>
  <c r="AJ66" i="2"/>
  <c r="B226" i="13" s="1"/>
  <c r="C226" i="13"/>
  <c r="AK66" i="2"/>
  <c r="B308" i="13" s="1"/>
  <c r="B63" i="13"/>
  <c r="C63" i="13"/>
  <c r="B145" i="13"/>
  <c r="AJ67" i="2"/>
  <c r="B227" i="13" s="1"/>
  <c r="C227" i="13"/>
  <c r="AK67" i="2"/>
  <c r="B309" i="13" s="1"/>
  <c r="B64" i="13"/>
  <c r="B146" i="13"/>
  <c r="AJ68" i="2"/>
  <c r="B228" i="13" s="1"/>
  <c r="C228" i="13"/>
  <c r="AK68" i="2"/>
  <c r="B310" i="13" s="1"/>
  <c r="B65" i="13"/>
  <c r="C65" i="13"/>
  <c r="B147" i="13"/>
  <c r="AJ69" i="2"/>
  <c r="B229" i="13" s="1"/>
  <c r="C229" i="13"/>
  <c r="AK69" i="2"/>
  <c r="B311" i="13" s="1"/>
  <c r="B66" i="13"/>
  <c r="B148" i="13"/>
  <c r="AJ70" i="2"/>
  <c r="B230" i="13" s="1"/>
  <c r="C230" i="13"/>
  <c r="AK70" i="2"/>
  <c r="B312" i="13" s="1"/>
  <c r="B67" i="13"/>
  <c r="C67" i="13"/>
  <c r="B149" i="13"/>
  <c r="AJ71" i="2"/>
  <c r="B231" i="13" s="1"/>
  <c r="C231" i="13"/>
  <c r="AK71" i="2"/>
  <c r="B313" i="13" s="1"/>
  <c r="B68" i="13"/>
  <c r="B150" i="13"/>
  <c r="AJ72" i="2"/>
  <c r="B232" i="13" s="1"/>
  <c r="C232" i="13"/>
  <c r="AK72" i="2"/>
  <c r="B314" i="13" s="1"/>
  <c r="B69" i="13"/>
  <c r="C69" i="13"/>
  <c r="B151" i="13"/>
  <c r="AJ73" i="2"/>
  <c r="B233" i="13" s="1"/>
  <c r="C233" i="13"/>
  <c r="AK73" i="2"/>
  <c r="B315" i="13" s="1"/>
  <c r="B70" i="13"/>
  <c r="B152" i="13"/>
  <c r="AJ74" i="2"/>
  <c r="B234" i="13" s="1"/>
  <c r="C234" i="13"/>
  <c r="AK74" i="2"/>
  <c r="B316" i="13" s="1"/>
  <c r="B71" i="13"/>
  <c r="C71" i="13"/>
  <c r="B153" i="13"/>
  <c r="AJ75" i="2"/>
  <c r="B235" i="13" s="1"/>
  <c r="C235" i="13"/>
  <c r="AK75" i="2"/>
  <c r="B317" i="13" s="1"/>
  <c r="B72" i="13"/>
  <c r="B154" i="13"/>
  <c r="AJ76" i="2"/>
  <c r="B236" i="13" s="1"/>
  <c r="C236" i="13"/>
  <c r="AK76" i="2"/>
  <c r="B318" i="13" s="1"/>
  <c r="B73" i="13"/>
  <c r="C73" i="13"/>
  <c r="B155" i="13"/>
  <c r="AJ77" i="2"/>
  <c r="B237" i="13" s="1"/>
  <c r="C237" i="13"/>
  <c r="AK77" i="2"/>
  <c r="B319" i="13" s="1"/>
  <c r="B74" i="13"/>
  <c r="B156" i="13"/>
  <c r="AJ78" i="2"/>
  <c r="B238" i="13" s="1"/>
  <c r="C238" i="13"/>
  <c r="AK78" i="2"/>
  <c r="B320" i="13" s="1"/>
  <c r="B75" i="13"/>
  <c r="C75" i="13"/>
  <c r="B157" i="13"/>
  <c r="AJ79" i="2"/>
  <c r="B239" i="13" s="1"/>
  <c r="C239" i="13"/>
  <c r="AK79" i="2"/>
  <c r="B321" i="13" s="1"/>
  <c r="B76" i="13"/>
  <c r="B158" i="13"/>
  <c r="AJ80" i="2"/>
  <c r="B240" i="13" s="1"/>
  <c r="C240" i="13"/>
  <c r="AK80" i="2"/>
  <c r="B322" i="13" s="1"/>
  <c r="B77" i="13"/>
  <c r="C77" i="13"/>
  <c r="B159" i="13"/>
  <c r="AJ81" i="2"/>
  <c r="B241" i="13" s="1"/>
  <c r="C241" i="13"/>
  <c r="AK81" i="2"/>
  <c r="B323" i="13" s="1"/>
  <c r="B78" i="13"/>
  <c r="B160" i="13"/>
  <c r="AJ82" i="2"/>
  <c r="B242" i="13" s="1"/>
  <c r="C242" i="13"/>
  <c r="AK82" i="2"/>
  <c r="B324" i="13" s="1"/>
  <c r="B79" i="13"/>
  <c r="C79" i="13"/>
  <c r="B161" i="13"/>
  <c r="AJ83" i="2"/>
  <c r="B243" i="13" s="1"/>
  <c r="C243" i="13"/>
  <c r="AK83" i="2"/>
  <c r="B325" i="13" s="1"/>
  <c r="B80" i="13"/>
  <c r="B162" i="13"/>
  <c r="AJ84" i="2"/>
  <c r="B244" i="13" s="1"/>
  <c r="C244" i="13"/>
  <c r="AK84" i="2"/>
  <c r="B326" i="13" s="1"/>
  <c r="B81" i="13"/>
  <c r="C81" i="13"/>
  <c r="B163" i="13"/>
  <c r="AJ85" i="2"/>
  <c r="B245" i="13" s="1"/>
  <c r="C245" i="13"/>
  <c r="AK85" i="2"/>
  <c r="B327" i="13" s="1"/>
  <c r="B82" i="13"/>
  <c r="B164" i="13"/>
  <c r="AJ86" i="2"/>
  <c r="B246" i="13" s="1"/>
  <c r="C246" i="13"/>
  <c r="AK86" i="2"/>
  <c r="B328" i="13" s="1"/>
  <c r="B83" i="13"/>
  <c r="B165" i="13"/>
  <c r="AJ87" i="2"/>
  <c r="B247" i="13" s="1"/>
  <c r="C247" i="13"/>
  <c r="AK87" i="2"/>
  <c r="B329" i="13" s="1"/>
  <c r="AK6" i="2"/>
  <c r="B248" i="13" s="1"/>
  <c r="AJ6" i="2"/>
  <c r="B166" i="13" s="1"/>
  <c r="B84" i="13"/>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2" i="12"/>
  <c r="G42" i="12" s="1"/>
  <c r="A43" i="12"/>
  <c r="E43" i="12" s="1"/>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D2" i="11"/>
  <c r="E2" i="11" s="1"/>
  <c r="C2" i="11"/>
  <c r="B2" i="11"/>
  <c r="D43" i="12"/>
  <c r="A3" i="4"/>
  <c r="D3" i="2"/>
  <c r="B2" i="13"/>
  <c r="Z3" i="7"/>
  <c r="Y3" i="7"/>
  <c r="X3" i="7"/>
  <c r="S3" i="7"/>
  <c r="R3" i="7"/>
  <c r="Q3" i="7"/>
  <c r="BB3" i="7"/>
  <c r="BA3" i="7"/>
  <c r="AZ3" i="7"/>
  <c r="T43" i="1"/>
  <c r="T44" i="1"/>
  <c r="E3" i="7"/>
  <c r="AG10" i="2"/>
  <c r="D170" i="13" s="1"/>
  <c r="D10" i="12"/>
  <c r="AG31" i="2"/>
  <c r="AX3" i="7"/>
  <c r="AW3" i="7"/>
  <c r="V3" i="7"/>
  <c r="P3" i="7"/>
  <c r="O3" i="7"/>
  <c r="N3" i="7"/>
  <c r="M3" i="7"/>
  <c r="L3" i="7"/>
  <c r="K3" i="7"/>
  <c r="J3" i="7"/>
  <c r="I3" i="7"/>
  <c r="G3" i="7"/>
  <c r="F3" i="7"/>
  <c r="D3" i="7"/>
  <c r="C3" i="7"/>
  <c r="N4" i="4"/>
  <c r="D17" i="12"/>
  <c r="D25" i="12"/>
  <c r="AG39" i="2"/>
  <c r="D117" i="13" s="1"/>
  <c r="D53" i="12"/>
  <c r="D63" i="12"/>
  <c r="D66" i="12"/>
  <c r="D71" i="12"/>
  <c r="A1" i="4"/>
  <c r="A6" i="4"/>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E3" i="4"/>
  <c r="D1" i="2"/>
  <c r="AA87" i="2"/>
  <c r="AB87" i="2"/>
  <c r="AA86" i="2"/>
  <c r="AB86" i="2"/>
  <c r="AA85" i="2"/>
  <c r="AB85" i="2"/>
  <c r="AA84" i="2"/>
  <c r="AB84" i="2"/>
  <c r="AA83" i="2"/>
  <c r="AB83" i="2"/>
  <c r="AA82" i="2"/>
  <c r="AB82" i="2"/>
  <c r="AA81" i="2"/>
  <c r="AB81" i="2"/>
  <c r="AA80" i="2"/>
  <c r="AB80" i="2"/>
  <c r="AA79" i="2"/>
  <c r="AB79" i="2"/>
  <c r="AA78" i="2"/>
  <c r="AB78" i="2"/>
  <c r="AA77" i="2"/>
  <c r="AB77" i="2"/>
  <c r="AA76" i="2"/>
  <c r="AB76" i="2"/>
  <c r="AA75" i="2"/>
  <c r="AB75" i="2"/>
  <c r="AA74" i="2"/>
  <c r="AB74" i="2"/>
  <c r="AA73" i="2"/>
  <c r="AB73" i="2"/>
  <c r="AA72" i="2"/>
  <c r="AB72" i="2"/>
  <c r="AA71" i="2"/>
  <c r="AB71" i="2"/>
  <c r="AA70" i="2"/>
  <c r="AB70" i="2"/>
  <c r="AA69" i="2"/>
  <c r="AB69" i="2"/>
  <c r="AA68" i="2"/>
  <c r="AB68" i="2"/>
  <c r="AA67" i="2"/>
  <c r="AB67" i="2"/>
  <c r="AA66" i="2"/>
  <c r="AB66" i="2"/>
  <c r="AA65" i="2"/>
  <c r="AB65" i="2"/>
  <c r="AA64" i="2"/>
  <c r="AB64" i="2"/>
  <c r="AA63" i="2"/>
  <c r="AB63" i="2"/>
  <c r="AA62" i="2"/>
  <c r="AB62" i="2"/>
  <c r="AA61" i="2"/>
  <c r="AB61" i="2"/>
  <c r="AA60" i="2"/>
  <c r="AB60" i="2"/>
  <c r="AA59" i="2"/>
  <c r="AB59" i="2"/>
  <c r="AA58" i="2"/>
  <c r="AB58" i="2"/>
  <c r="AA57" i="2"/>
  <c r="AB57" i="2"/>
  <c r="AA56" i="2"/>
  <c r="AB56" i="2"/>
  <c r="AA55" i="2"/>
  <c r="AB55" i="2"/>
  <c r="AA54" i="2"/>
  <c r="AB54" i="2"/>
  <c r="AA53" i="2"/>
  <c r="AB53" i="2"/>
  <c r="AA52" i="2"/>
  <c r="AB52" i="2"/>
  <c r="AA51" i="2"/>
  <c r="AB51" i="2"/>
  <c r="AA50" i="2"/>
  <c r="AB50" i="2"/>
  <c r="AA49" i="2"/>
  <c r="AB49" i="2"/>
  <c r="AA48" i="2"/>
  <c r="AB48" i="2"/>
  <c r="AA7" i="2"/>
  <c r="AB7" i="2"/>
  <c r="AA8" i="2"/>
  <c r="AB8" i="2"/>
  <c r="AA9" i="2"/>
  <c r="AB9" i="2"/>
  <c r="AA10" i="2"/>
  <c r="AB10" i="2"/>
  <c r="AA11" i="2"/>
  <c r="AB11" i="2"/>
  <c r="AA12" i="2"/>
  <c r="AB12" i="2"/>
  <c r="AA13" i="2"/>
  <c r="AB13" i="2"/>
  <c r="AA14" i="2"/>
  <c r="AB14" i="2"/>
  <c r="AA15" i="2"/>
  <c r="AB15" i="2"/>
  <c r="AA16" i="2"/>
  <c r="AB16" i="2"/>
  <c r="AA17" i="2"/>
  <c r="AB17" i="2"/>
  <c r="AA18" i="2"/>
  <c r="AB18" i="2"/>
  <c r="AA19" i="2"/>
  <c r="AB19" i="2"/>
  <c r="AA20" i="2"/>
  <c r="AB20" i="2"/>
  <c r="AA21" i="2"/>
  <c r="AB21" i="2"/>
  <c r="AA22" i="2"/>
  <c r="AB22" i="2"/>
  <c r="AA23" i="2"/>
  <c r="AB23" i="2"/>
  <c r="AA24" i="2"/>
  <c r="AB24" i="2"/>
  <c r="AA25" i="2"/>
  <c r="AB25" i="2"/>
  <c r="AA26" i="2"/>
  <c r="AB26" i="2"/>
  <c r="AA27" i="2"/>
  <c r="AB27" i="2"/>
  <c r="AA28" i="2"/>
  <c r="AB28" i="2"/>
  <c r="AA29" i="2"/>
  <c r="AB29" i="2"/>
  <c r="AA30" i="2"/>
  <c r="AB30" i="2"/>
  <c r="AA31" i="2"/>
  <c r="AB31" i="2"/>
  <c r="AA32" i="2"/>
  <c r="AB32" i="2"/>
  <c r="AA33" i="2"/>
  <c r="AB33" i="2"/>
  <c r="AA34" i="2"/>
  <c r="AB34" i="2"/>
  <c r="AA35" i="2"/>
  <c r="AB35" i="2"/>
  <c r="AA36" i="2"/>
  <c r="AB36" i="2"/>
  <c r="AA37" i="2"/>
  <c r="AB37" i="2"/>
  <c r="AA38" i="2"/>
  <c r="AB38" i="2"/>
  <c r="AA39" i="2"/>
  <c r="AB39" i="2"/>
  <c r="AA40" i="2"/>
  <c r="AB40" i="2"/>
  <c r="AA41" i="2"/>
  <c r="AB41" i="2"/>
  <c r="AA42" i="2"/>
  <c r="AB42" i="2"/>
  <c r="AA43" i="2"/>
  <c r="AB43" i="2"/>
  <c r="AA44" i="2"/>
  <c r="AB44" i="2"/>
  <c r="AA45" i="2"/>
  <c r="AB45" i="2"/>
  <c r="AA6" i="2"/>
  <c r="AB6" i="2"/>
  <c r="D50" i="2"/>
  <c r="D11" i="12"/>
  <c r="D9" i="12"/>
  <c r="D7" i="12"/>
  <c r="AG12" i="2"/>
  <c r="D254" i="13" s="1"/>
  <c r="D78" i="12"/>
  <c r="D69" i="12"/>
  <c r="AG36" i="2"/>
  <c r="D32" i="13" s="1"/>
  <c r="D18" i="12"/>
  <c r="AG19" i="2"/>
  <c r="D15" i="13" s="1"/>
  <c r="AG87" i="2"/>
  <c r="D329" i="13" s="1"/>
  <c r="D44" i="12"/>
  <c r="D75" i="12"/>
  <c r="D70" i="12"/>
  <c r="D68" i="12"/>
  <c r="AG68" i="2"/>
  <c r="D228" i="13" s="1"/>
  <c r="AG66" i="2"/>
  <c r="D308" i="13" s="1"/>
  <c r="D60" i="12"/>
  <c r="D59" i="12"/>
  <c r="D58" i="12"/>
  <c r="D57" i="12"/>
  <c r="AG56" i="2"/>
  <c r="D298" i="13" s="1"/>
  <c r="D51" i="12"/>
  <c r="D33" i="12"/>
  <c r="D31" i="12"/>
  <c r="AG33" i="2"/>
  <c r="D193" i="13" s="1"/>
  <c r="D29" i="12"/>
  <c r="AG30" i="2"/>
  <c r="D272" i="13" s="1"/>
  <c r="D26" i="12"/>
  <c r="AG28" i="2"/>
  <c r="D188" i="13" s="1"/>
  <c r="D24" i="12"/>
  <c r="AG54" i="2"/>
  <c r="D296" i="13" s="1"/>
  <c r="AG77" i="2"/>
  <c r="E73" i="12" s="1"/>
  <c r="AG38" i="2"/>
  <c r="D198" i="13" s="1"/>
  <c r="AG53" i="2"/>
  <c r="D213" i="13" s="1"/>
  <c r="AG43" i="2"/>
  <c r="D285" i="13" s="1"/>
  <c r="AG27" i="2"/>
  <c r="D23" i="13" s="1"/>
  <c r="AG85" i="2"/>
  <c r="D81" i="13" s="1"/>
  <c r="AG76" i="2"/>
  <c r="D154" i="13" s="1"/>
  <c r="AG58" i="2"/>
  <c r="D136" i="13" s="1"/>
  <c r="D111" i="13" l="1"/>
  <c r="C4" i="14"/>
  <c r="C6" i="14"/>
  <c r="C10" i="14"/>
  <c r="C14" i="14"/>
  <c r="C18" i="14"/>
  <c r="C22" i="14"/>
  <c r="C26" i="14"/>
  <c r="C30" i="14"/>
  <c r="C34" i="14"/>
  <c r="C3" i="14"/>
  <c r="C7" i="14"/>
  <c r="C11" i="14"/>
  <c r="C15" i="14"/>
  <c r="C19" i="14"/>
  <c r="C23" i="14"/>
  <c r="C27" i="14"/>
  <c r="C31" i="14"/>
  <c r="C35" i="14"/>
  <c r="C8" i="14"/>
  <c r="C12" i="14"/>
  <c r="C16" i="14"/>
  <c r="C20" i="14"/>
  <c r="C24" i="14"/>
  <c r="C28" i="14"/>
  <c r="C32" i="14"/>
  <c r="C36" i="14"/>
  <c r="C5" i="14"/>
  <c r="C9" i="14"/>
  <c r="C13" i="14"/>
  <c r="C17" i="14"/>
  <c r="C21" i="14"/>
  <c r="C25" i="14"/>
  <c r="C29" i="14"/>
  <c r="C33" i="14"/>
  <c r="B4" i="14"/>
  <c r="B6" i="14"/>
  <c r="B8" i="14"/>
  <c r="B10" i="14"/>
  <c r="B12" i="14"/>
  <c r="B14" i="14"/>
  <c r="B16" i="14"/>
  <c r="B18" i="14"/>
  <c r="B20" i="14"/>
  <c r="B22" i="14"/>
  <c r="B24" i="14"/>
  <c r="B26" i="14"/>
  <c r="B28" i="14"/>
  <c r="B30" i="14"/>
  <c r="B32" i="14"/>
  <c r="B34" i="14"/>
  <c r="B36" i="14"/>
  <c r="B3" i="14"/>
  <c r="B5" i="14"/>
  <c r="B7" i="14"/>
  <c r="B9" i="14"/>
  <c r="B11" i="14"/>
  <c r="B13" i="14"/>
  <c r="B15" i="14"/>
  <c r="B17" i="14"/>
  <c r="B19" i="14"/>
  <c r="B21" i="14"/>
  <c r="B23" i="14"/>
  <c r="B25" i="14"/>
  <c r="B27" i="14"/>
  <c r="B29" i="14"/>
  <c r="B31" i="14"/>
  <c r="B33" i="14"/>
  <c r="B35" i="14"/>
  <c r="AF88" i="2"/>
  <c r="H28" i="1" s="1"/>
  <c r="AJ3" i="7" s="1"/>
  <c r="AF89" i="2"/>
  <c r="H32" i="1" s="1"/>
  <c r="AM3" i="7" s="1"/>
  <c r="AF46" i="2"/>
  <c r="H29" i="1" s="1"/>
  <c r="AE7" i="2"/>
  <c r="B8" i="4"/>
  <c r="B40" i="4"/>
  <c r="B9" i="4"/>
  <c r="B7" i="4"/>
  <c r="B6" i="4"/>
  <c r="E19" i="4"/>
  <c r="D19" i="4" s="1"/>
  <c r="E17" i="4"/>
  <c r="D17" i="4" s="1"/>
  <c r="E37" i="4"/>
  <c r="D37" i="4" s="1"/>
  <c r="E29" i="4"/>
  <c r="D29" i="4" s="1"/>
  <c r="E27" i="4"/>
  <c r="D27" i="4" s="1"/>
  <c r="E25" i="4"/>
  <c r="D25" i="4" s="1"/>
  <c r="E35" i="4"/>
  <c r="D35" i="4" s="1"/>
  <c r="D83" i="13"/>
  <c r="D187" i="13"/>
  <c r="E24" i="12"/>
  <c r="AG45" i="2"/>
  <c r="D287" i="13" s="1"/>
  <c r="D134" i="13"/>
  <c r="D26" i="13"/>
  <c r="D270" i="13"/>
  <c r="E64" i="12"/>
  <c r="E29" i="12"/>
  <c r="D275" i="13"/>
  <c r="D190" i="13"/>
  <c r="D106" i="13"/>
  <c r="D4" i="12"/>
  <c r="D3" i="12"/>
  <c r="AG9" i="2"/>
  <c r="D5" i="13" s="1"/>
  <c r="D62" i="13"/>
  <c r="D179" i="13"/>
  <c r="D8" i="13"/>
  <c r="AF47" i="2"/>
  <c r="H33" i="1" s="1"/>
  <c r="D226" i="13"/>
  <c r="D196" i="13"/>
  <c r="D310" i="13"/>
  <c r="D319" i="13"/>
  <c r="D203" i="13"/>
  <c r="D247" i="13"/>
  <c r="D146" i="13"/>
  <c r="E52" i="12"/>
  <c r="D29" i="13"/>
  <c r="E26" i="12"/>
  <c r="D108" i="13"/>
  <c r="D24" i="13"/>
  <c r="E54" i="12"/>
  <c r="D245" i="13"/>
  <c r="E83" i="12"/>
  <c r="D165" i="13"/>
  <c r="D64" i="13"/>
  <c r="E62" i="12"/>
  <c r="D144" i="13"/>
  <c r="D300" i="13"/>
  <c r="D172" i="13"/>
  <c r="AG24" i="2"/>
  <c r="D102" i="13" s="1"/>
  <c r="AG18" i="2"/>
  <c r="D96" i="13" s="1"/>
  <c r="AG52" i="2"/>
  <c r="D130" i="13" s="1"/>
  <c r="AG59" i="2"/>
  <c r="AG63" i="2"/>
  <c r="D223" i="13" s="1"/>
  <c r="D62" i="12"/>
  <c r="D64" i="12"/>
  <c r="AG72" i="2"/>
  <c r="D314" i="13" s="1"/>
  <c r="AG74" i="2"/>
  <c r="AG79" i="2"/>
  <c r="AG48" i="2"/>
  <c r="D44" i="13" s="1"/>
  <c r="D15" i="12"/>
  <c r="D39" i="13"/>
  <c r="D214" i="13"/>
  <c r="D132" i="13"/>
  <c r="D199" i="13"/>
  <c r="D35" i="13"/>
  <c r="D295" i="13"/>
  <c r="D131" i="13"/>
  <c r="E49" i="12"/>
  <c r="D252" i="13"/>
  <c r="D88" i="13"/>
  <c r="E6" i="12"/>
  <c r="D49" i="13"/>
  <c r="E35" i="12"/>
  <c r="D281" i="13"/>
  <c r="E50" i="12"/>
  <c r="D6" i="13"/>
  <c r="D218" i="13"/>
  <c r="D54" i="13"/>
  <c r="D318" i="13"/>
  <c r="E72" i="12"/>
  <c r="D216" i="13"/>
  <c r="D52" i="13"/>
  <c r="D261" i="13"/>
  <c r="D97" i="13"/>
  <c r="E15" i="12"/>
  <c r="D278" i="13"/>
  <c r="D114" i="13"/>
  <c r="E32" i="12"/>
  <c r="AG65" i="2"/>
  <c r="D225" i="13" s="1"/>
  <c r="AG61" i="2"/>
  <c r="D52" i="12"/>
  <c r="D35" i="12"/>
  <c r="D32" i="12"/>
  <c r="AG22" i="2"/>
  <c r="D109" i="13"/>
  <c r="D273" i="13"/>
  <c r="AG60" i="2"/>
  <c r="D138" i="13" s="1"/>
  <c r="AG15" i="2"/>
  <c r="E11" i="12" s="1"/>
  <c r="AG13" i="2"/>
  <c r="D91" i="13" s="1"/>
  <c r="AG11" i="2"/>
  <c r="D89" i="13" s="1"/>
  <c r="E11" i="4"/>
  <c r="D11" i="4" s="1"/>
  <c r="G43" i="12"/>
  <c r="D49" i="12"/>
  <c r="D48" i="12"/>
  <c r="D56" i="12"/>
  <c r="D55" i="12"/>
  <c r="D72" i="12"/>
  <c r="D73" i="12"/>
  <c r="D313" i="13"/>
  <c r="D67" i="13"/>
  <c r="D280" i="13"/>
  <c r="D34" i="13"/>
  <c r="D237" i="13"/>
  <c r="D155" i="13"/>
  <c r="E27" i="12"/>
  <c r="D269" i="13"/>
  <c r="D105" i="13"/>
  <c r="E23" i="12"/>
  <c r="D77" i="12"/>
  <c r="AG70" i="2"/>
  <c r="AG62" i="2"/>
  <c r="AG55" i="2"/>
  <c r="AG37" i="2"/>
  <c r="AG35" i="2"/>
  <c r="AG21" i="2"/>
  <c r="D23" i="12"/>
  <c r="D47" i="12"/>
  <c r="D81" i="12"/>
  <c r="D27" i="12"/>
  <c r="AG82" i="2"/>
  <c r="AG75" i="2"/>
  <c r="AG73" i="2"/>
  <c r="D67" i="12"/>
  <c r="D65" i="12"/>
  <c r="AG67" i="2"/>
  <c r="D61" i="12"/>
  <c r="AG64" i="2"/>
  <c r="D54" i="12"/>
  <c r="AG57" i="2"/>
  <c r="AG32" i="2"/>
  <c r="AG29" i="2"/>
  <c r="D20" i="12"/>
  <c r="AG23" i="2"/>
  <c r="D14" i="12"/>
  <c r="AG17" i="2"/>
  <c r="D83" i="12"/>
  <c r="D50" i="12"/>
  <c r="D34" i="12"/>
  <c r="D39" i="12"/>
  <c r="AG14" i="2"/>
  <c r="E10" i="12" s="1"/>
  <c r="D8" i="12"/>
  <c r="D6" i="12"/>
  <c r="E67" i="12"/>
  <c r="D149" i="13"/>
  <c r="E42" i="12"/>
  <c r="D236" i="13"/>
  <c r="D72" i="13"/>
  <c r="D327" i="13"/>
  <c r="D163" i="13"/>
  <c r="E81" i="12"/>
  <c r="D191" i="13"/>
  <c r="D27" i="13"/>
  <c r="D50" i="13"/>
  <c r="D73" i="13"/>
  <c r="E34" i="12"/>
  <c r="D116" i="13"/>
  <c r="E39" i="12"/>
  <c r="D121" i="13"/>
  <c r="E8" i="12"/>
  <c r="D90" i="13"/>
  <c r="AG81" i="2"/>
  <c r="AG69" i="2"/>
  <c r="AG51" i="2"/>
  <c r="D13" i="12"/>
  <c r="D19" i="12"/>
  <c r="D28" i="12"/>
  <c r="D76" i="12"/>
  <c r="AG80" i="2"/>
  <c r="D16" i="12"/>
  <c r="AG20" i="2"/>
  <c r="B2" i="14"/>
  <c r="D46" i="12"/>
  <c r="AG50" i="2"/>
  <c r="D79" i="12"/>
  <c r="AG83" i="2"/>
  <c r="D82" i="12"/>
  <c r="AG86" i="2"/>
  <c r="D36" i="12"/>
  <c r="AG40" i="2"/>
  <c r="D38" i="12"/>
  <c r="AG42" i="2"/>
  <c r="D21" i="12"/>
  <c r="AG25" i="2"/>
  <c r="D12" i="12"/>
  <c r="AG16" i="2"/>
  <c r="C2" i="14"/>
  <c r="E10" i="4"/>
  <c r="D10" i="4" s="1"/>
  <c r="G46" i="12"/>
  <c r="G48" i="12"/>
  <c r="G50" i="12"/>
  <c r="G52" i="12"/>
  <c r="G54" i="12"/>
  <c r="G56" i="12"/>
  <c r="G58" i="12"/>
  <c r="G60" i="12"/>
  <c r="G62" i="12"/>
  <c r="G64" i="12"/>
  <c r="G66" i="12"/>
  <c r="G68" i="12"/>
  <c r="G70" i="12"/>
  <c r="G72" i="12"/>
  <c r="G74" i="12"/>
  <c r="G76" i="12"/>
  <c r="G78" i="12"/>
  <c r="G80" i="12"/>
  <c r="G82" i="12"/>
  <c r="G44" i="12"/>
  <c r="G4" i="12"/>
  <c r="G6" i="12"/>
  <c r="G8" i="12"/>
  <c r="G10" i="12"/>
  <c r="G12" i="12"/>
  <c r="G14" i="12"/>
  <c r="G16" i="12"/>
  <c r="G18" i="12"/>
  <c r="G20" i="12"/>
  <c r="G22" i="12"/>
  <c r="G24" i="12"/>
  <c r="G26" i="12"/>
  <c r="G28" i="12"/>
  <c r="G30" i="12"/>
  <c r="G32" i="12"/>
  <c r="G34" i="12"/>
  <c r="G36" i="12"/>
  <c r="G38" i="12"/>
  <c r="G40" i="12"/>
  <c r="G2" i="12"/>
  <c r="G45" i="12"/>
  <c r="G47" i="12"/>
  <c r="G49" i="12"/>
  <c r="G51" i="12"/>
  <c r="G53" i="12"/>
  <c r="G55" i="12"/>
  <c r="G57" i="12"/>
  <c r="G59" i="12"/>
  <c r="G61" i="12"/>
  <c r="G63" i="12"/>
  <c r="G65" i="12"/>
  <c r="G67" i="12"/>
  <c r="G69" i="12"/>
  <c r="G71" i="12"/>
  <c r="G73" i="12"/>
  <c r="G75" i="12"/>
  <c r="G77" i="12"/>
  <c r="G79" i="12"/>
  <c r="G81" i="12"/>
  <c r="G83" i="12"/>
  <c r="G3" i="12"/>
  <c r="G5" i="12"/>
  <c r="G7" i="12"/>
  <c r="G9" i="12"/>
  <c r="G11" i="12"/>
  <c r="G13" i="12"/>
  <c r="G15" i="12"/>
  <c r="G17" i="12"/>
  <c r="G19" i="12"/>
  <c r="G21" i="12"/>
  <c r="G23" i="12"/>
  <c r="G25" i="12"/>
  <c r="G27" i="12"/>
  <c r="G29" i="12"/>
  <c r="G31" i="12"/>
  <c r="G33" i="12"/>
  <c r="G35" i="12"/>
  <c r="G37" i="12"/>
  <c r="G39" i="12"/>
  <c r="G41" i="12"/>
  <c r="B3" i="7"/>
  <c r="D30" i="12"/>
  <c r="AG34" i="2"/>
  <c r="D74" i="12"/>
  <c r="AG78" i="2"/>
  <c r="D80" i="12"/>
  <c r="AG84" i="2"/>
  <c r="D45" i="12"/>
  <c r="AG49" i="2"/>
  <c r="D37" i="12"/>
  <c r="AG41" i="2"/>
  <c r="D40" i="12"/>
  <c r="AG44" i="2"/>
  <c r="D22" i="12"/>
  <c r="AG26" i="2"/>
  <c r="D42" i="12"/>
  <c r="H30" i="1" l="1"/>
  <c r="B18" i="1" s="1"/>
  <c r="D307" i="13"/>
  <c r="D87" i="13"/>
  <c r="E5" i="12"/>
  <c r="E9" i="12"/>
  <c r="AK3" i="7"/>
  <c r="AN3" i="7"/>
  <c r="H34" i="1"/>
  <c r="AO3" i="7" s="1"/>
  <c r="D302" i="13"/>
  <c r="D56" i="13"/>
  <c r="D2" i="12"/>
  <c r="AG6" i="2"/>
  <c r="D248" i="13" s="1"/>
  <c r="E7" i="12"/>
  <c r="D59" i="13"/>
  <c r="E56" i="12"/>
  <c r="D220" i="13"/>
  <c r="D178" i="13"/>
  <c r="D143" i="13"/>
  <c r="D93" i="13"/>
  <c r="D48" i="13"/>
  <c r="D61" i="13"/>
  <c r="E61" i="12"/>
  <c r="D260" i="13"/>
  <c r="F4" i="14"/>
  <c r="F8" i="14"/>
  <c r="F12" i="14"/>
  <c r="F16" i="14"/>
  <c r="F20" i="14"/>
  <c r="F24" i="14"/>
  <c r="F28" i="14"/>
  <c r="F32" i="14"/>
  <c r="F36" i="14"/>
  <c r="F3" i="14"/>
  <c r="F7" i="14"/>
  <c r="F11" i="14"/>
  <c r="F15" i="14"/>
  <c r="F19" i="14"/>
  <c r="F23" i="14"/>
  <c r="F27" i="14"/>
  <c r="F31" i="14"/>
  <c r="F35" i="14"/>
  <c r="F6" i="14"/>
  <c r="F10" i="14"/>
  <c r="F14" i="14"/>
  <c r="F18" i="14"/>
  <c r="F22" i="14"/>
  <c r="F26" i="14"/>
  <c r="F30" i="14"/>
  <c r="F34" i="14"/>
  <c r="F5" i="14"/>
  <c r="F9" i="14"/>
  <c r="F13" i="14"/>
  <c r="F17" i="14"/>
  <c r="F21" i="14"/>
  <c r="F25" i="14"/>
  <c r="F29" i="14"/>
  <c r="F33" i="14"/>
  <c r="D41" i="13"/>
  <c r="D41" i="12"/>
  <c r="D123" i="13"/>
  <c r="AG7" i="2"/>
  <c r="D3" i="13" s="1"/>
  <c r="D5" i="12"/>
  <c r="AG8" i="2"/>
  <c r="D4" i="13" s="1"/>
  <c r="D6" i="14"/>
  <c r="AN10" i="4"/>
  <c r="AO10" i="4" s="1"/>
  <c r="D7" i="14"/>
  <c r="AN11" i="4"/>
  <c r="AO11" i="4" s="1"/>
  <c r="D21" i="14"/>
  <c r="AN25" i="4"/>
  <c r="AO25" i="4" s="1"/>
  <c r="D25" i="14"/>
  <c r="AN29" i="4"/>
  <c r="AO29" i="4" s="1"/>
  <c r="D13" i="14"/>
  <c r="AN17" i="4"/>
  <c r="AO17" i="4" s="1"/>
  <c r="D31" i="14"/>
  <c r="AN35" i="4"/>
  <c r="AO35" i="4" s="1"/>
  <c r="D23" i="14"/>
  <c r="AN27" i="4"/>
  <c r="AO27" i="4" s="1"/>
  <c r="D33" i="14"/>
  <c r="AN37" i="4"/>
  <c r="AO37" i="4" s="1"/>
  <c r="D15" i="14"/>
  <c r="AN19" i="4"/>
  <c r="AO19" i="4" s="1"/>
  <c r="D150" i="13"/>
  <c r="E41" i="12"/>
  <c r="D205" i="13"/>
  <c r="D169" i="13"/>
  <c r="D251" i="13"/>
  <c r="D266" i="13"/>
  <c r="E14" i="12"/>
  <c r="E48" i="12"/>
  <c r="D256" i="13"/>
  <c r="D20" i="13"/>
  <c r="E20" i="12"/>
  <c r="D184" i="13"/>
  <c r="D14" i="13"/>
  <c r="E68" i="12"/>
  <c r="D239" i="13"/>
  <c r="D321" i="13"/>
  <c r="D157" i="13"/>
  <c r="E75" i="12"/>
  <c r="D75" i="13"/>
  <c r="D232" i="13"/>
  <c r="D68" i="13"/>
  <c r="D219" i="13"/>
  <c r="D55" i="13"/>
  <c r="D301" i="13"/>
  <c r="D137" i="13"/>
  <c r="E55" i="12"/>
  <c r="D126" i="13"/>
  <c r="D290" i="13"/>
  <c r="D208" i="13"/>
  <c r="E44" i="12"/>
  <c r="D234" i="13"/>
  <c r="D152" i="13"/>
  <c r="D316" i="13"/>
  <c r="D70" i="13"/>
  <c r="E70" i="12"/>
  <c r="D305" i="13"/>
  <c r="D141" i="13"/>
  <c r="E59" i="12"/>
  <c r="D294" i="13"/>
  <c r="D212" i="13"/>
  <c r="A6" i="2"/>
  <c r="A7" i="2" s="1"/>
  <c r="D253" i="13"/>
  <c r="D171" i="13"/>
  <c r="D7" i="13"/>
  <c r="D255" i="13"/>
  <c r="D9" i="13"/>
  <c r="D173" i="13"/>
  <c r="D257" i="13"/>
  <c r="D175" i="13"/>
  <c r="D11" i="13"/>
  <c r="D182" i="13"/>
  <c r="D18" i="13"/>
  <c r="D100" i="13"/>
  <c r="D264" i="13"/>
  <c r="E18" i="12"/>
  <c r="D303" i="13"/>
  <c r="D139" i="13"/>
  <c r="E57" i="12"/>
  <c r="D221" i="13"/>
  <c r="D57" i="13"/>
  <c r="D265" i="13"/>
  <c r="D101" i="13"/>
  <c r="E19" i="12"/>
  <c r="D183" i="13"/>
  <c r="D19" i="13"/>
  <c r="D306" i="13"/>
  <c r="D142" i="13"/>
  <c r="E60" i="12"/>
  <c r="D224" i="13"/>
  <c r="D60" i="13"/>
  <c r="D174" i="13"/>
  <c r="D92" i="13"/>
  <c r="D10" i="13"/>
  <c r="D259" i="13"/>
  <c r="D95" i="13"/>
  <c r="E13" i="12"/>
  <c r="D177" i="13"/>
  <c r="D13" i="13"/>
  <c r="D189" i="13"/>
  <c r="D25" i="13"/>
  <c r="D271" i="13"/>
  <c r="E25" i="12"/>
  <c r="D107" i="13"/>
  <c r="D274" i="13"/>
  <c r="D110" i="13"/>
  <c r="E28" i="12"/>
  <c r="D28" i="13"/>
  <c r="D192" i="13"/>
  <c r="D299" i="13"/>
  <c r="D135" i="13"/>
  <c r="E53" i="12"/>
  <c r="D217" i="13"/>
  <c r="D53" i="13"/>
  <c r="D227" i="13"/>
  <c r="D63" i="13"/>
  <c r="D145" i="13"/>
  <c r="D309" i="13"/>
  <c r="E63" i="12"/>
  <c r="D315" i="13"/>
  <c r="D151" i="13"/>
  <c r="E69" i="12"/>
  <c r="D233" i="13"/>
  <c r="D69" i="13"/>
  <c r="D235" i="13"/>
  <c r="D71" i="13"/>
  <c r="D317" i="13"/>
  <c r="E71" i="12"/>
  <c r="D153" i="13"/>
  <c r="D324" i="13"/>
  <c r="D160" i="13"/>
  <c r="E78" i="12"/>
  <c r="D78" i="13"/>
  <c r="D242" i="13"/>
  <c r="D263" i="13"/>
  <c r="D99" i="13"/>
  <c r="E17" i="12"/>
  <c r="D17" i="13"/>
  <c r="D181" i="13"/>
  <c r="D277" i="13"/>
  <c r="D113" i="13"/>
  <c r="E31" i="12"/>
  <c r="D195" i="13"/>
  <c r="D31" i="13"/>
  <c r="D197" i="13"/>
  <c r="D33" i="13"/>
  <c r="D115" i="13"/>
  <c r="D279" i="13"/>
  <c r="E33" i="12"/>
  <c r="D297" i="13"/>
  <c r="D133" i="13"/>
  <c r="E51" i="12"/>
  <c r="D215" i="13"/>
  <c r="D51" i="13"/>
  <c r="D304" i="13"/>
  <c r="D140" i="13"/>
  <c r="E58" i="12"/>
  <c r="D222" i="13"/>
  <c r="D58" i="13"/>
  <c r="D230" i="13"/>
  <c r="D66" i="13"/>
  <c r="D312" i="13"/>
  <c r="D148" i="13"/>
  <c r="E66" i="12"/>
  <c r="D291" i="13"/>
  <c r="D45" i="13"/>
  <c r="E45" i="12"/>
  <c r="D209" i="13"/>
  <c r="D127" i="13"/>
  <c r="D320" i="13"/>
  <c r="D156" i="13"/>
  <c r="E74" i="12"/>
  <c r="D74" i="13"/>
  <c r="D238" i="13"/>
  <c r="D180" i="13"/>
  <c r="D16" i="13"/>
  <c r="D98" i="13"/>
  <c r="D262" i="13"/>
  <c r="E16" i="12"/>
  <c r="D322" i="13"/>
  <c r="D158" i="13"/>
  <c r="E76" i="12"/>
  <c r="D76" i="13"/>
  <c r="D240" i="13"/>
  <c r="D311" i="13"/>
  <c r="D147" i="13"/>
  <c r="E65" i="12"/>
  <c r="D229" i="13"/>
  <c r="D65" i="13"/>
  <c r="D186" i="13"/>
  <c r="D22" i="13"/>
  <c r="D104" i="13"/>
  <c r="D268" i="13"/>
  <c r="E22" i="12"/>
  <c r="D204" i="13"/>
  <c r="D40" i="13"/>
  <c r="D286" i="13"/>
  <c r="E40" i="12"/>
  <c r="D122" i="13"/>
  <c r="D283" i="13"/>
  <c r="D119" i="13"/>
  <c r="E37" i="12"/>
  <c r="D201" i="13"/>
  <c r="D37" i="13"/>
  <c r="D326" i="13"/>
  <c r="D244" i="13"/>
  <c r="E80" i="12"/>
  <c r="D80" i="13"/>
  <c r="D162" i="13"/>
  <c r="D194" i="13"/>
  <c r="D30" i="13"/>
  <c r="D276" i="13"/>
  <c r="E30" i="12"/>
  <c r="D112" i="13"/>
  <c r="F2" i="14"/>
  <c r="A2" i="11"/>
  <c r="D258" i="13"/>
  <c r="D94" i="13"/>
  <c r="E12" i="12"/>
  <c r="D12" i="13"/>
  <c r="D176" i="13"/>
  <c r="D267" i="13"/>
  <c r="D103" i="13"/>
  <c r="E21" i="12"/>
  <c r="D21" i="13"/>
  <c r="D185" i="13"/>
  <c r="D202" i="13"/>
  <c r="D38" i="13"/>
  <c r="D120" i="13"/>
  <c r="D284" i="13"/>
  <c r="E38" i="12"/>
  <c r="D200" i="13"/>
  <c r="D36" i="13"/>
  <c r="D118" i="13"/>
  <c r="D282" i="13"/>
  <c r="E36" i="12"/>
  <c r="D246" i="13"/>
  <c r="E82" i="12"/>
  <c r="D328" i="13"/>
  <c r="D82" i="13"/>
  <c r="D164" i="13"/>
  <c r="D243" i="13"/>
  <c r="D161" i="13"/>
  <c r="D325" i="13"/>
  <c r="D79" i="13"/>
  <c r="E79" i="12"/>
  <c r="D210" i="13"/>
  <c r="D292" i="13"/>
  <c r="D128" i="13"/>
  <c r="D46" i="13"/>
  <c r="E46" i="12"/>
  <c r="D211" i="13"/>
  <c r="D129" i="13"/>
  <c r="D47" i="13"/>
  <c r="D293" i="13"/>
  <c r="E47" i="12"/>
  <c r="D241" i="13"/>
  <c r="D77" i="13"/>
  <c r="D323" i="13"/>
  <c r="E77" i="12"/>
  <c r="D159" i="13"/>
  <c r="AL3" i="7" l="1"/>
  <c r="L41" i="1"/>
  <c r="T41" i="1" s="1"/>
  <c r="D84" i="13"/>
  <c r="D250" i="13"/>
  <c r="D2" i="13"/>
  <c r="D166" i="13"/>
  <c r="E2" i="12"/>
  <c r="D85" i="13"/>
  <c r="D167" i="13"/>
  <c r="E3" i="12"/>
  <c r="D249" i="13"/>
  <c r="D86" i="13"/>
  <c r="E4" i="12"/>
  <c r="D168" i="13"/>
  <c r="AP19" i="4"/>
  <c r="H15" i="14" s="1"/>
  <c r="AQ19" i="4"/>
  <c r="I15" i="14" s="1"/>
  <c r="AP37" i="4"/>
  <c r="H33" i="14" s="1"/>
  <c r="AQ37" i="4"/>
  <c r="I33" i="14" s="1"/>
  <c r="AP27" i="4"/>
  <c r="H23" i="14" s="1"/>
  <c r="AQ27" i="4"/>
  <c r="I23" i="14" s="1"/>
  <c r="AP35" i="4"/>
  <c r="H31" i="14" s="1"/>
  <c r="AQ35" i="4"/>
  <c r="I31" i="14" s="1"/>
  <c r="AP17" i="4"/>
  <c r="H13" i="14" s="1"/>
  <c r="AQ17" i="4"/>
  <c r="I13" i="14" s="1"/>
  <c r="AP29" i="4"/>
  <c r="H25" i="14" s="1"/>
  <c r="AQ29" i="4"/>
  <c r="I25" i="14" s="1"/>
  <c r="AP25" i="4"/>
  <c r="H21" i="14" s="1"/>
  <c r="AQ25" i="4"/>
  <c r="I21" i="14" s="1"/>
  <c r="AP11" i="4"/>
  <c r="H7" i="14" s="1"/>
  <c r="AQ11" i="4"/>
  <c r="I7" i="14" s="1"/>
  <c r="AP10" i="4"/>
  <c r="H6" i="14" s="1"/>
  <c r="AQ10" i="4"/>
  <c r="I6" i="14" s="1"/>
  <c r="B6" i="2"/>
  <c r="A8" i="2"/>
  <c r="B7" i="2"/>
  <c r="B8" i="2" l="1"/>
  <c r="A9" i="2"/>
  <c r="A3" i="12"/>
  <c r="A3" i="13"/>
  <c r="A166" i="13"/>
  <c r="A2" i="13"/>
  <c r="A248" i="13"/>
  <c r="A84" i="13"/>
  <c r="A2" i="12"/>
  <c r="B2" i="4" l="1"/>
  <c r="E2" i="2"/>
  <c r="A10" i="2"/>
  <c r="B9" i="2"/>
  <c r="A5" i="12" s="1"/>
  <c r="A4" i="12"/>
  <c r="A86" i="13"/>
  <c r="A11" i="2" l="1"/>
  <c r="B10" i="2"/>
  <c r="A12" i="2" l="1"/>
  <c r="B11" i="2"/>
  <c r="A13" i="2" l="1"/>
  <c r="B12" i="2"/>
  <c r="A14" i="2" l="1"/>
  <c r="B13" i="2"/>
  <c r="A15" i="2" l="1"/>
  <c r="B14" i="2"/>
  <c r="A16" i="2" l="1"/>
  <c r="B15" i="2"/>
  <c r="A17" i="2" l="1"/>
  <c r="B16" i="2"/>
  <c r="A18" i="2" l="1"/>
  <c r="B17" i="2"/>
  <c r="A19" i="2" l="1"/>
  <c r="B18" i="2"/>
  <c r="A20" i="2" l="1"/>
  <c r="B19" i="2"/>
  <c r="A21" i="2" l="1"/>
  <c r="B20" i="2"/>
  <c r="A22" i="2" l="1"/>
  <c r="B21" i="2"/>
  <c r="A23" i="2" l="1"/>
  <c r="B22" i="2"/>
  <c r="A24" i="2" l="1"/>
  <c r="B23" i="2"/>
  <c r="A25" i="2" l="1"/>
  <c r="B24" i="2"/>
  <c r="A26" i="2" l="1"/>
  <c r="B25" i="2"/>
  <c r="A27" i="2" l="1"/>
  <c r="B26" i="2"/>
  <c r="A28" i="2" l="1"/>
  <c r="B27" i="2"/>
  <c r="A29" i="2" l="1"/>
  <c r="B28" i="2"/>
  <c r="A30" i="2" l="1"/>
  <c r="B29" i="2"/>
  <c r="A31" i="2" l="1"/>
  <c r="B30" i="2"/>
  <c r="A32" i="2" l="1"/>
  <c r="B31" i="2"/>
  <c r="A33" i="2" l="1"/>
  <c r="B32" i="2"/>
  <c r="A34" i="2" l="1"/>
  <c r="B33" i="2"/>
  <c r="A35" i="2" l="1"/>
  <c r="B34" i="2"/>
  <c r="A36" i="2" l="1"/>
  <c r="B35" i="2"/>
  <c r="A37" i="2" l="1"/>
  <c r="B36" i="2"/>
  <c r="A38" i="2" l="1"/>
  <c r="B37" i="2"/>
  <c r="A39" i="2" l="1"/>
  <c r="B38" i="2"/>
  <c r="A40" i="2" l="1"/>
  <c r="B39" i="2"/>
  <c r="A41" i="2" l="1"/>
  <c r="B40" i="2"/>
  <c r="A42" i="2" l="1"/>
  <c r="B41" i="2"/>
  <c r="A43" i="2" l="1"/>
  <c r="B42" i="2"/>
  <c r="A44" i="2" l="1"/>
  <c r="B43" i="2"/>
  <c r="A45" i="2" l="1"/>
  <c r="B44" i="2"/>
  <c r="A46" i="2" l="1"/>
  <c r="B45" i="2"/>
  <c r="A205" i="13" l="1"/>
  <c r="A287" i="13"/>
  <c r="A41" i="13"/>
  <c r="A123" i="13"/>
  <c r="A41" i="12"/>
  <c r="A47" i="2"/>
  <c r="B46" i="2"/>
  <c r="A48" i="2" l="1"/>
  <c r="B47" i="2"/>
  <c r="B48" i="2" l="1"/>
  <c r="A49" i="2"/>
  <c r="A50" i="2" l="1"/>
  <c r="B49" i="2"/>
  <c r="A290" i="13"/>
  <c r="A44" i="12"/>
  <c r="A126" i="13"/>
  <c r="A208" i="13"/>
  <c r="A44" i="13"/>
  <c r="A45" i="12" l="1"/>
  <c r="A45" i="13"/>
  <c r="A51" i="2"/>
  <c r="B50" i="2"/>
  <c r="A46" i="12" l="1"/>
  <c r="A46" i="13"/>
  <c r="A52" i="2"/>
  <c r="B51" i="2"/>
  <c r="A53" i="2" l="1"/>
  <c r="B52" i="2"/>
  <c r="A54" i="2" l="1"/>
  <c r="B53" i="2"/>
  <c r="A55" i="2" l="1"/>
  <c r="B54" i="2"/>
  <c r="A56" i="2" l="1"/>
  <c r="B55" i="2"/>
  <c r="A57" i="2" l="1"/>
  <c r="B56" i="2"/>
  <c r="A58" i="2" l="1"/>
  <c r="B57" i="2"/>
  <c r="A59" i="2" l="1"/>
  <c r="B58" i="2"/>
  <c r="A60" i="2" l="1"/>
  <c r="B59" i="2"/>
  <c r="A61" i="2" l="1"/>
  <c r="B60" i="2"/>
  <c r="A62" i="2" l="1"/>
  <c r="B61" i="2"/>
  <c r="A63" i="2" l="1"/>
  <c r="B62" i="2"/>
  <c r="A64" i="2" l="1"/>
  <c r="B63" i="2"/>
  <c r="A65" i="2" l="1"/>
  <c r="B64" i="2"/>
  <c r="A66" i="2" l="1"/>
  <c r="B65" i="2"/>
  <c r="A67" i="2" l="1"/>
  <c r="B66" i="2"/>
  <c r="A68" i="2" l="1"/>
  <c r="B67" i="2"/>
  <c r="A69" i="2" l="1"/>
  <c r="B68" i="2"/>
  <c r="A70" i="2" l="1"/>
  <c r="B69" i="2"/>
  <c r="A71" i="2" l="1"/>
  <c r="B70" i="2"/>
  <c r="A72" i="2" l="1"/>
  <c r="B71" i="2"/>
  <c r="A73" i="2" l="1"/>
  <c r="B72" i="2"/>
  <c r="A74" i="2" l="1"/>
  <c r="B73" i="2"/>
  <c r="A75" i="2" l="1"/>
  <c r="B74" i="2"/>
  <c r="A76" i="2" l="1"/>
  <c r="B75" i="2"/>
  <c r="A77" i="2" l="1"/>
  <c r="B76" i="2"/>
  <c r="A78" i="2" l="1"/>
  <c r="B77" i="2"/>
  <c r="A79" i="2" l="1"/>
  <c r="B78" i="2"/>
  <c r="A80" i="2" l="1"/>
  <c r="B79" i="2"/>
  <c r="A81" i="2" l="1"/>
  <c r="B80" i="2"/>
  <c r="A82" i="2" l="1"/>
  <c r="B81" i="2"/>
  <c r="A83" i="2" l="1"/>
  <c r="B82" i="2"/>
  <c r="A84" i="2" l="1"/>
  <c r="B83" i="2"/>
  <c r="A85" i="2" l="1"/>
  <c r="B84" i="2"/>
  <c r="A86" i="2" l="1"/>
  <c r="B85" i="2"/>
  <c r="A87" i="2" l="1"/>
  <c r="B86" i="2"/>
  <c r="M6" i="4" l="1"/>
  <c r="B87" i="2"/>
  <c r="O8" i="4" l="1"/>
  <c r="O12" i="4"/>
  <c r="O16" i="4"/>
  <c r="O20" i="4"/>
  <c r="O24" i="4"/>
  <c r="O28" i="4"/>
  <c r="O32" i="4"/>
  <c r="O36" i="4"/>
  <c r="O40" i="4"/>
  <c r="O44" i="4"/>
  <c r="O48" i="4"/>
  <c r="O52" i="4"/>
  <c r="O56" i="4"/>
  <c r="O60" i="4"/>
  <c r="O64" i="4"/>
  <c r="O68" i="4"/>
  <c r="O72" i="4"/>
  <c r="O76" i="4"/>
  <c r="O80" i="4"/>
  <c r="O84" i="4"/>
  <c r="O9" i="4"/>
  <c r="O13" i="4"/>
  <c r="O17" i="4"/>
  <c r="O21" i="4"/>
  <c r="O25" i="4"/>
  <c r="O29" i="4"/>
  <c r="O33" i="4"/>
  <c r="O37" i="4"/>
  <c r="O41" i="4"/>
  <c r="O45" i="4"/>
  <c r="O49" i="4"/>
  <c r="O53" i="4"/>
  <c r="O57" i="4"/>
  <c r="O61" i="4"/>
  <c r="O65" i="4"/>
  <c r="O69" i="4"/>
  <c r="O73" i="4"/>
  <c r="O77" i="4"/>
  <c r="O81" i="4"/>
  <c r="O85" i="4"/>
  <c r="O10" i="4"/>
  <c r="O14" i="4"/>
  <c r="O18" i="4"/>
  <c r="O22" i="4"/>
  <c r="O26" i="4"/>
  <c r="O30" i="4"/>
  <c r="O34" i="4"/>
  <c r="O38" i="4"/>
  <c r="O42" i="4"/>
  <c r="O46" i="4"/>
  <c r="O50" i="4"/>
  <c r="O54" i="4"/>
  <c r="O58" i="4"/>
  <c r="O62" i="4"/>
  <c r="O66" i="4"/>
  <c r="O70" i="4"/>
  <c r="O74" i="4"/>
  <c r="O78" i="4"/>
  <c r="O82" i="4"/>
  <c r="O86" i="4"/>
  <c r="O11" i="4"/>
  <c r="O15" i="4"/>
  <c r="O19" i="4"/>
  <c r="O23" i="4"/>
  <c r="O27" i="4"/>
  <c r="O31" i="4"/>
  <c r="O35" i="4"/>
  <c r="O39" i="4"/>
  <c r="O43" i="4"/>
  <c r="O47" i="4"/>
  <c r="O51" i="4"/>
  <c r="O55" i="4"/>
  <c r="O59" i="4"/>
  <c r="O63" i="4"/>
  <c r="O67" i="4"/>
  <c r="O71" i="4"/>
  <c r="O75" i="4"/>
  <c r="O79" i="4"/>
  <c r="O83" i="4"/>
  <c r="O7" i="4"/>
  <c r="N8" i="4"/>
  <c r="N12" i="4"/>
  <c r="N16" i="4"/>
  <c r="N18" i="4"/>
  <c r="N20" i="4"/>
  <c r="N22" i="4"/>
  <c r="N24" i="4"/>
  <c r="N26" i="4"/>
  <c r="N28" i="4"/>
  <c r="N30" i="4"/>
  <c r="N32" i="4"/>
  <c r="N34" i="4"/>
  <c r="N36" i="4"/>
  <c r="N38" i="4"/>
  <c r="N40" i="4"/>
  <c r="N42" i="4"/>
  <c r="N44" i="4"/>
  <c r="N46" i="4"/>
  <c r="N48" i="4"/>
  <c r="N50" i="4"/>
  <c r="N52" i="4"/>
  <c r="N54" i="4"/>
  <c r="N56" i="4"/>
  <c r="N58" i="4"/>
  <c r="N60" i="4"/>
  <c r="N62" i="4"/>
  <c r="N64" i="4"/>
  <c r="N66" i="4"/>
  <c r="N70" i="4"/>
  <c r="N72" i="4"/>
  <c r="N74" i="4"/>
  <c r="N80" i="4"/>
  <c r="N84" i="4"/>
  <c r="N9" i="4"/>
  <c r="N11" i="4"/>
  <c r="N13" i="4"/>
  <c r="N15" i="4"/>
  <c r="N17" i="4"/>
  <c r="N19" i="4"/>
  <c r="N21" i="4"/>
  <c r="N23" i="4"/>
  <c r="N25" i="4"/>
  <c r="N27" i="4"/>
  <c r="N29" i="4"/>
  <c r="N31" i="4"/>
  <c r="N33" i="4"/>
  <c r="N35" i="4"/>
  <c r="N37" i="4"/>
  <c r="N39" i="4"/>
  <c r="N41" i="4"/>
  <c r="N43" i="4"/>
  <c r="N45" i="4"/>
  <c r="N47" i="4"/>
  <c r="N49" i="4"/>
  <c r="N51" i="4"/>
  <c r="N53" i="4"/>
  <c r="N55" i="4"/>
  <c r="N57" i="4"/>
  <c r="N59" i="4"/>
  <c r="N61" i="4"/>
  <c r="N63" i="4"/>
  <c r="N65" i="4"/>
  <c r="N67" i="4"/>
  <c r="N69" i="4"/>
  <c r="N71" i="4"/>
  <c r="N73" i="4"/>
  <c r="N75" i="4"/>
  <c r="N77" i="4"/>
  <c r="N79" i="4"/>
  <c r="N81" i="4"/>
  <c r="N83" i="4"/>
  <c r="N85" i="4"/>
  <c r="N68" i="4"/>
  <c r="N76" i="4"/>
  <c r="N78" i="4"/>
  <c r="N82" i="4"/>
  <c r="N86" i="4"/>
  <c r="P8" i="4"/>
  <c r="P9" i="4"/>
  <c r="P13" i="4"/>
  <c r="P17" i="4"/>
  <c r="P19" i="4"/>
  <c r="P21" i="4"/>
  <c r="P23" i="4"/>
  <c r="P25" i="4"/>
  <c r="P27" i="4"/>
  <c r="P29" i="4"/>
  <c r="P31" i="4"/>
  <c r="P33" i="4"/>
  <c r="P35" i="4"/>
  <c r="P37" i="4"/>
  <c r="P39" i="4"/>
  <c r="P41" i="4"/>
  <c r="P43" i="4"/>
  <c r="P45" i="4"/>
  <c r="P47" i="4"/>
  <c r="P49" i="4"/>
  <c r="P51" i="4"/>
  <c r="P53" i="4"/>
  <c r="P55" i="4"/>
  <c r="P57" i="4"/>
  <c r="P59" i="4"/>
  <c r="P61" i="4"/>
  <c r="P63" i="4"/>
  <c r="P65" i="4"/>
  <c r="P67" i="4"/>
  <c r="P69" i="4"/>
  <c r="P71" i="4"/>
  <c r="P73" i="4"/>
  <c r="P74" i="4"/>
  <c r="P75" i="4"/>
  <c r="P76" i="4"/>
  <c r="P77" i="4"/>
  <c r="P78" i="4"/>
  <c r="P79" i="4"/>
  <c r="P80" i="4"/>
  <c r="P81" i="4"/>
  <c r="P82" i="4"/>
  <c r="P83" i="4"/>
  <c r="P84" i="4"/>
  <c r="P85" i="4"/>
  <c r="P86" i="4"/>
  <c r="P18" i="4"/>
  <c r="P20" i="4"/>
  <c r="P22" i="4"/>
  <c r="P24" i="4"/>
  <c r="P26" i="4"/>
  <c r="P28" i="4"/>
  <c r="P30" i="4"/>
  <c r="P32" i="4"/>
  <c r="P34" i="4"/>
  <c r="P36" i="4"/>
  <c r="P38" i="4"/>
  <c r="P40" i="4"/>
  <c r="P42" i="4"/>
  <c r="P44" i="4"/>
  <c r="P46" i="4"/>
  <c r="P48" i="4"/>
  <c r="P50" i="4"/>
  <c r="P52" i="4"/>
  <c r="P54" i="4"/>
  <c r="P56" i="4"/>
  <c r="P58" i="4"/>
  <c r="P60" i="4"/>
  <c r="P62" i="4"/>
  <c r="P64" i="4"/>
  <c r="P66" i="4"/>
  <c r="P68" i="4"/>
  <c r="P70" i="4"/>
  <c r="P72" i="4"/>
  <c r="A247" i="13"/>
  <c r="A83" i="13"/>
  <c r="A329" i="13"/>
  <c r="A83" i="12"/>
  <c r="A165" i="13"/>
  <c r="P7" i="4" l="1"/>
  <c r="N7" i="4"/>
  <c r="P10" i="4"/>
  <c r="N10" i="4"/>
  <c r="N14" i="4"/>
  <c r="AA9" i="4" s="1"/>
  <c r="AB9" i="4"/>
  <c r="AD9" i="4"/>
  <c r="AC9" i="4"/>
  <c r="L5" i="14" s="1"/>
  <c r="AA40" i="4"/>
  <c r="J36" i="14" s="1"/>
  <c r="AC40" i="4"/>
  <c r="L36" i="14" s="1"/>
  <c r="W40" i="4"/>
  <c r="Y40" i="4"/>
  <c r="S40" i="4"/>
  <c r="U40" i="4"/>
  <c r="AB40" i="4"/>
  <c r="AD40" i="4"/>
  <c r="M36" i="14" s="1"/>
  <c r="Z9" i="4"/>
  <c r="X40" i="4"/>
  <c r="Z40" i="4"/>
  <c r="T9" i="4"/>
  <c r="V9" i="4"/>
  <c r="T40" i="4"/>
  <c r="V40" i="4"/>
  <c r="AA7" i="4"/>
  <c r="J3" i="14" s="1"/>
  <c r="AC7" i="4"/>
  <c r="L3" i="14" s="1"/>
  <c r="AA8" i="4"/>
  <c r="J4" i="14" s="1"/>
  <c r="AC8" i="4"/>
  <c r="L4" i="14" s="1"/>
  <c r="AD6" i="4"/>
  <c r="AB6" i="4"/>
  <c r="W6" i="4"/>
  <c r="X8" i="4"/>
  <c r="Z8" i="4"/>
  <c r="S8" i="4"/>
  <c r="AB7" i="4"/>
  <c r="K3" i="14" s="1"/>
  <c r="AD7" i="4"/>
  <c r="M3" i="14" s="1"/>
  <c r="AB8" i="4"/>
  <c r="K4" i="14" s="1"/>
  <c r="AD8" i="4"/>
  <c r="M4" i="14" s="1"/>
  <c r="AC6" i="4"/>
  <c r="AA6" i="4"/>
  <c r="W8" i="4"/>
  <c r="T8" i="4"/>
  <c r="V8" i="4"/>
  <c r="X7" i="4"/>
  <c r="Z7" i="4"/>
  <c r="T7" i="4"/>
  <c r="V7" i="4"/>
  <c r="W7" i="4"/>
  <c r="Y7" i="4"/>
  <c r="X6" i="4"/>
  <c r="S6" i="4"/>
  <c r="S7" i="4"/>
  <c r="U7" i="4"/>
  <c r="E34" i="4"/>
  <c r="D34" i="4" s="1"/>
  <c r="E36" i="4"/>
  <c r="D36" i="4" s="1"/>
  <c r="E38" i="4"/>
  <c r="D38" i="4" s="1"/>
  <c r="E26" i="4"/>
  <c r="D26" i="4" s="1"/>
  <c r="E28" i="4"/>
  <c r="D28" i="4" s="1"/>
  <c r="E16" i="4"/>
  <c r="D16" i="4" s="1"/>
  <c r="E18" i="4"/>
  <c r="D18" i="4" s="1"/>
  <c r="E20" i="4"/>
  <c r="D20" i="4" s="1"/>
  <c r="P15" i="4"/>
  <c r="P12" i="4"/>
  <c r="Z6" i="4" s="1"/>
  <c r="P11" i="4"/>
  <c r="Y6" i="4" s="1"/>
  <c r="U8" i="4"/>
  <c r="P16" i="4"/>
  <c r="P14" i="4"/>
  <c r="W9" i="4" s="1"/>
  <c r="C6" i="4" l="1"/>
  <c r="S9" i="4"/>
  <c r="J5" i="14"/>
  <c r="D24" i="14"/>
  <c r="AN28" i="4"/>
  <c r="AO28" i="4" s="1"/>
  <c r="D16" i="14"/>
  <c r="AN20" i="4"/>
  <c r="AO20" i="4" s="1"/>
  <c r="D12" i="14"/>
  <c r="AN16" i="4"/>
  <c r="AO16" i="4" s="1"/>
  <c r="D22" i="14"/>
  <c r="AN26" i="4"/>
  <c r="AO26" i="4" s="1"/>
  <c r="D32" i="14"/>
  <c r="AN36" i="4"/>
  <c r="AO36" i="4" s="1"/>
  <c r="X9" i="4"/>
  <c r="K36" i="14"/>
  <c r="E40" i="4"/>
  <c r="D40" i="4" s="1"/>
  <c r="K5" i="14"/>
  <c r="D14" i="14"/>
  <c r="AN18" i="4"/>
  <c r="AO18" i="4" s="1"/>
  <c r="D34" i="14"/>
  <c r="AN38" i="4"/>
  <c r="AO38" i="4" s="1"/>
  <c r="D30" i="14"/>
  <c r="AN34" i="4"/>
  <c r="AO34" i="4" s="1"/>
  <c r="U9" i="4"/>
  <c r="Y9" i="4"/>
  <c r="M5" i="14"/>
  <c r="E8" i="4"/>
  <c r="D8" i="4" s="1"/>
  <c r="D4" i="14" s="1"/>
  <c r="Y8" i="4"/>
  <c r="E7" i="4"/>
  <c r="D7" i="4" s="1"/>
  <c r="D3" i="14" s="1"/>
  <c r="L2" i="14"/>
  <c r="T6" i="4"/>
  <c r="K2" i="14"/>
  <c r="E39" i="4"/>
  <c r="D39" i="4" s="1"/>
  <c r="V6" i="4"/>
  <c r="M2" i="14"/>
  <c r="J2" i="14"/>
  <c r="U6" i="4"/>
  <c r="E12" i="4"/>
  <c r="D12" i="4" s="1"/>
  <c r="E9" i="4" l="1"/>
  <c r="D9" i="4" s="1"/>
  <c r="D5" i="14" s="1"/>
  <c r="AR7" i="4"/>
  <c r="AS7" i="4"/>
  <c r="A3" i="14" s="1"/>
  <c r="AR6" i="4"/>
  <c r="AS6" i="4"/>
  <c r="A2" i="14" s="1"/>
  <c r="AR8" i="4"/>
  <c r="AS8" i="4"/>
  <c r="A4" i="14" s="1"/>
  <c r="AR40" i="4"/>
  <c r="AS40" i="4"/>
  <c r="A36" i="14" s="1"/>
  <c r="D35" i="14"/>
  <c r="AN39" i="4"/>
  <c r="AO39" i="4" s="1"/>
  <c r="AN7" i="4"/>
  <c r="AN40" i="4"/>
  <c r="D36" i="14"/>
  <c r="AP36" i="4"/>
  <c r="H32" i="14" s="1"/>
  <c r="AQ36" i="4"/>
  <c r="I32" i="14" s="1"/>
  <c r="AP26" i="4"/>
  <c r="H22" i="14" s="1"/>
  <c r="AQ26" i="4"/>
  <c r="I22" i="14" s="1"/>
  <c r="AP16" i="4"/>
  <c r="H12" i="14" s="1"/>
  <c r="AQ16" i="4"/>
  <c r="I12" i="14" s="1"/>
  <c r="AP20" i="4"/>
  <c r="H16" i="14" s="1"/>
  <c r="AQ20" i="4"/>
  <c r="I16" i="14" s="1"/>
  <c r="AP28" i="4"/>
  <c r="H24" i="14" s="1"/>
  <c r="AQ28" i="4"/>
  <c r="I24" i="14" s="1"/>
  <c r="D8" i="14"/>
  <c r="AN12" i="4"/>
  <c r="AO12" i="4" s="1"/>
  <c r="AN8" i="4"/>
  <c r="AP34" i="4"/>
  <c r="H30" i="14" s="1"/>
  <c r="AQ34" i="4"/>
  <c r="I30" i="14" s="1"/>
  <c r="AP38" i="4"/>
  <c r="H34" i="14" s="1"/>
  <c r="AQ38" i="4"/>
  <c r="I34" i="14" s="1"/>
  <c r="AP18" i="4"/>
  <c r="H14" i="14" s="1"/>
  <c r="AQ18" i="4"/>
  <c r="I14" i="14" s="1"/>
  <c r="AJ40" i="4"/>
  <c r="AK40" i="4"/>
  <c r="AL40" i="4"/>
  <c r="AM40" i="4"/>
  <c r="AK8" i="4"/>
  <c r="AJ8" i="4"/>
  <c r="AM8" i="4"/>
  <c r="AL8" i="4"/>
  <c r="AM6" i="4"/>
  <c r="AK6" i="4"/>
  <c r="AL6" i="4"/>
  <c r="AJ6" i="4"/>
  <c r="AK7" i="4"/>
  <c r="AM7" i="4"/>
  <c r="AJ7" i="4"/>
  <c r="AL7" i="4"/>
  <c r="E21" i="4"/>
  <c r="D21" i="4" s="1"/>
  <c r="E30" i="4"/>
  <c r="D30" i="4" s="1"/>
  <c r="E24" i="4"/>
  <c r="D24" i="4" s="1"/>
  <c r="E15" i="4"/>
  <c r="D15" i="4" s="1"/>
  <c r="E33" i="4"/>
  <c r="D33" i="4" s="1"/>
  <c r="E6" i="4"/>
  <c r="AJ9" i="4" l="1"/>
  <c r="AS9" i="4"/>
  <c r="A5" i="14" s="1"/>
  <c r="AN9" i="4"/>
  <c r="AR9" i="4"/>
  <c r="AL9" i="4"/>
  <c r="AM9" i="4"/>
  <c r="AI40" i="4" s="1"/>
  <c r="AK9" i="4"/>
  <c r="D29" i="14"/>
  <c r="AN33" i="4"/>
  <c r="AO33" i="4" s="1"/>
  <c r="D20" i="14"/>
  <c r="AN24" i="4"/>
  <c r="AO24" i="4" s="1"/>
  <c r="D11" i="14"/>
  <c r="AN15" i="4"/>
  <c r="AO15" i="4" s="1"/>
  <c r="D26" i="14"/>
  <c r="AN30" i="4"/>
  <c r="AO30" i="4" s="1"/>
  <c r="AH7" i="4"/>
  <c r="AF40" i="4"/>
  <c r="AP12" i="4"/>
  <c r="H8" i="14" s="1"/>
  <c r="AQ12" i="4"/>
  <c r="I8" i="14" s="1"/>
  <c r="AF9" i="4"/>
  <c r="D17" i="14"/>
  <c r="AN21" i="4"/>
  <c r="AO21" i="4" s="1"/>
  <c r="AP39" i="4"/>
  <c r="H35" i="14" s="1"/>
  <c r="AQ39" i="4"/>
  <c r="I35" i="14" s="1"/>
  <c r="AH9" i="4"/>
  <c r="AI9" i="4"/>
  <c r="AG9" i="4"/>
  <c r="AH8" i="4"/>
  <c r="AF8" i="4"/>
  <c r="AI8" i="4"/>
  <c r="AG8" i="4"/>
  <c r="AI7" i="4"/>
  <c r="AF7" i="4"/>
  <c r="AG6" i="4"/>
  <c r="AI6" i="4"/>
  <c r="AH6" i="4"/>
  <c r="AF6" i="4"/>
  <c r="AG7" i="4"/>
  <c r="D6" i="4"/>
  <c r="AN6" i="4" s="1"/>
  <c r="AO6" i="4" s="1"/>
  <c r="AG40" i="4" l="1"/>
  <c r="AH40" i="4"/>
  <c r="BC8" i="4"/>
  <c r="H38" i="1" s="1"/>
  <c r="AT3" i="7" s="1"/>
  <c r="BA8" i="4"/>
  <c r="H37" i="1" s="1"/>
  <c r="BB7" i="4"/>
  <c r="P36" i="1" s="1"/>
  <c r="BB8" i="4"/>
  <c r="H36" i="1" s="1"/>
  <c r="BC7" i="4"/>
  <c r="P38" i="1" s="1"/>
  <c r="AU3" i="7" s="1"/>
  <c r="BA7" i="4"/>
  <c r="P37" i="1" s="1"/>
  <c r="AO7" i="4"/>
  <c r="AP21" i="4"/>
  <c r="H17" i="14" s="1"/>
  <c r="AQ21" i="4"/>
  <c r="I17" i="14" s="1"/>
  <c r="AP30" i="4"/>
  <c r="H26" i="14" s="1"/>
  <c r="AQ30" i="4"/>
  <c r="I26" i="14" s="1"/>
  <c r="AP15" i="4"/>
  <c r="H11" i="14" s="1"/>
  <c r="AQ15" i="4"/>
  <c r="I11" i="14" s="1"/>
  <c r="AP24" i="4"/>
  <c r="H20" i="14" s="1"/>
  <c r="AQ24" i="4"/>
  <c r="I20" i="14" s="1"/>
  <c r="AP33" i="4"/>
  <c r="H29" i="14" s="1"/>
  <c r="AQ33" i="4"/>
  <c r="I29" i="14" s="1"/>
  <c r="AQ6" i="4"/>
  <c r="I2" i="14" s="1"/>
  <c r="AP6" i="4"/>
  <c r="H2" i="14" s="1"/>
  <c r="AO9" i="4"/>
  <c r="AO40" i="4"/>
  <c r="AO8" i="4"/>
  <c r="D2" i="14"/>
  <c r="AO2" i="4" l="1"/>
  <c r="AF2" i="4"/>
  <c r="AQ40" i="4"/>
  <c r="I36" i="14" s="1"/>
  <c r="AP40" i="4"/>
  <c r="H36" i="14" s="1"/>
  <c r="AP8" i="4"/>
  <c r="H4" i="14" s="1"/>
  <c r="AQ8" i="4"/>
  <c r="I4" i="14" s="1"/>
  <c r="AQ9" i="4"/>
  <c r="I5" i="14" s="1"/>
  <c r="AP9" i="4"/>
  <c r="H5" i="14" s="1"/>
  <c r="AQ7" i="4"/>
  <c r="I3" i="14" s="1"/>
  <c r="AP7" i="4"/>
  <c r="H3" i="14" s="1"/>
  <c r="AQ3" i="7"/>
  <c r="AS3" i="7"/>
  <c r="AR3" i="7"/>
  <c r="B4" i="4" l="1"/>
  <c r="B40" i="1" s="1"/>
  <c r="BC3" i="7" s="1"/>
  <c r="P39" i="1"/>
  <c r="L42" i="1" s="1"/>
  <c r="T42" i="1" s="1"/>
  <c r="T46" i="1" s="1"/>
  <c r="N51" i="1" s="1"/>
  <c r="AY3" i="7" s="1"/>
  <c r="AP3" i="7"/>
  <c r="AV3" i="7" s="1"/>
</calcChain>
</file>

<file path=xl/sharedStrings.xml><?xml version="1.0" encoding="utf-8"?>
<sst xmlns="http://schemas.openxmlformats.org/spreadsheetml/2006/main" count="400" uniqueCount="277">
  <si>
    <t>チーム登録番号：</t>
    <rPh sb="3" eb="5">
      <t>トウロク</t>
    </rPh>
    <rPh sb="5" eb="7">
      <t>バンゴウ</t>
    </rPh>
    <phoneticPr fontId="4"/>
  </si>
  <si>
    <t>チーム名称：</t>
    <rPh sb="3" eb="5">
      <t>メイショウ</t>
    </rPh>
    <phoneticPr fontId="4"/>
  </si>
  <si>
    <t>チーム略称：</t>
    <rPh sb="3" eb="5">
      <t>リャクショウ</t>
    </rPh>
    <phoneticPr fontId="4"/>
  </si>
  <si>
    <t>申込責任者：</t>
    <rPh sb="0" eb="2">
      <t>モウシコミ</t>
    </rPh>
    <rPh sb="2" eb="5">
      <t>セキニンシャ</t>
    </rPh>
    <phoneticPr fontId="4"/>
  </si>
  <si>
    <t>連絡先住所：</t>
    <rPh sb="0" eb="3">
      <t>レンラクサキ</t>
    </rPh>
    <rPh sb="3" eb="5">
      <t>ジュウショ</t>
    </rPh>
    <phoneticPr fontId="4"/>
  </si>
  <si>
    <t>〒</t>
    <phoneticPr fontId="4"/>
  </si>
  <si>
    <t>℡</t>
    <phoneticPr fontId="4"/>
  </si>
  <si>
    <t>大会初日：</t>
    <rPh sb="0" eb="2">
      <t>タイカイ</t>
    </rPh>
    <rPh sb="2" eb="4">
      <t>ショニチ</t>
    </rPh>
    <phoneticPr fontId="4"/>
  </si>
  <si>
    <t>大会最終日：</t>
    <rPh sb="0" eb="2">
      <t>タイカイ</t>
    </rPh>
    <rPh sb="2" eb="5">
      <t>サイシュウビ</t>
    </rPh>
    <phoneticPr fontId="4"/>
  </si>
  <si>
    <t>生年月日</t>
    <rPh sb="0" eb="2">
      <t>セイネン</t>
    </rPh>
    <rPh sb="2" eb="4">
      <t>ガッピ</t>
    </rPh>
    <phoneticPr fontId="4"/>
  </si>
  <si>
    <t>No</t>
    <phoneticPr fontId="4"/>
  </si>
  <si>
    <t>姓</t>
    <rPh sb="0" eb="1">
      <t>セイ</t>
    </rPh>
    <phoneticPr fontId="4"/>
  </si>
  <si>
    <t>名</t>
    <rPh sb="0" eb="1">
      <t>ナ</t>
    </rPh>
    <phoneticPr fontId="4"/>
  </si>
  <si>
    <t>姓カナ</t>
    <rPh sb="0" eb="1">
      <t>セイ</t>
    </rPh>
    <phoneticPr fontId="4"/>
  </si>
  <si>
    <t>名カナ</t>
    <rPh sb="0" eb="1">
      <t>ナ</t>
    </rPh>
    <phoneticPr fontId="4"/>
  </si>
  <si>
    <t>No.</t>
    <phoneticPr fontId="4"/>
  </si>
  <si>
    <t>チーム名</t>
    <rPh sb="3" eb="4">
      <t>メイ</t>
    </rPh>
    <phoneticPr fontId="4"/>
  </si>
  <si>
    <t>合計年齢</t>
    <rPh sb="0" eb="2">
      <t>ゴウケイ</t>
    </rPh>
    <rPh sb="2" eb="4">
      <t>ネンレイ</t>
    </rPh>
    <phoneticPr fontId="4"/>
  </si>
  <si>
    <t>第一泳者</t>
    <rPh sb="0" eb="2">
      <t>ダイイチ</t>
    </rPh>
    <rPh sb="2" eb="4">
      <t>エイシャ</t>
    </rPh>
    <phoneticPr fontId="4"/>
  </si>
  <si>
    <t>第二泳者</t>
    <rPh sb="0" eb="2">
      <t>ダイニ</t>
    </rPh>
    <rPh sb="2" eb="4">
      <t>エイシャ</t>
    </rPh>
    <phoneticPr fontId="4"/>
  </si>
  <si>
    <t>第三泳者</t>
    <rPh sb="0" eb="1">
      <t>ダイ</t>
    </rPh>
    <rPh sb="1" eb="2">
      <t>サン</t>
    </rPh>
    <rPh sb="2" eb="4">
      <t>エイシャ</t>
    </rPh>
    <phoneticPr fontId="4"/>
  </si>
  <si>
    <t>第四泳者</t>
    <rPh sb="0" eb="1">
      <t>ダイ</t>
    </rPh>
    <rPh sb="1" eb="2">
      <t>ヨン</t>
    </rPh>
    <rPh sb="2" eb="4">
      <t>エイシャ</t>
    </rPh>
    <phoneticPr fontId="4"/>
  </si>
  <si>
    <t>ｴﾝﾄﾘｰﾀｲﾑ</t>
    <phoneticPr fontId="4"/>
  </si>
  <si>
    <t>－</t>
    <phoneticPr fontId="4"/>
  </si>
  <si>
    <t>年齢</t>
    <rPh sb="0" eb="2">
      <t>ネンレイ</t>
    </rPh>
    <phoneticPr fontId="4"/>
  </si>
  <si>
    <t>区分</t>
    <rPh sb="0" eb="2">
      <t>クブン</t>
    </rPh>
    <phoneticPr fontId="4"/>
  </si>
  <si>
    <t>Fax</t>
    <phoneticPr fontId="4"/>
  </si>
  <si>
    <t>メールアドレス</t>
    <phoneticPr fontId="4"/>
  </si>
  <si>
    <t>競技役員：</t>
    <rPh sb="0" eb="2">
      <t>キョウギ</t>
    </rPh>
    <rPh sb="2" eb="4">
      <t>ヤクイン</t>
    </rPh>
    <phoneticPr fontId="4"/>
  </si>
  <si>
    <t>フリガナ</t>
    <phoneticPr fontId="4"/>
  </si>
  <si>
    <t>◎参加人数</t>
    <rPh sb="1" eb="3">
      <t>サンカ</t>
    </rPh>
    <rPh sb="3" eb="5">
      <t>ニンズウ</t>
    </rPh>
    <phoneticPr fontId="4"/>
  </si>
  <si>
    <t>女子</t>
    <rPh sb="0" eb="2">
      <t>ジョシ</t>
    </rPh>
    <phoneticPr fontId="4"/>
  </si>
  <si>
    <t>男子</t>
    <rPh sb="0" eb="2">
      <t>ダンシ</t>
    </rPh>
    <phoneticPr fontId="4"/>
  </si>
  <si>
    <t>合計</t>
    <rPh sb="0" eb="2">
      <t>ゴウケイ</t>
    </rPh>
    <phoneticPr fontId="4"/>
  </si>
  <si>
    <t>◎リレー種目数</t>
    <rPh sb="4" eb="6">
      <t>シュモク</t>
    </rPh>
    <rPh sb="6" eb="7">
      <t>スウ</t>
    </rPh>
    <phoneticPr fontId="4"/>
  </si>
  <si>
    <t>◎個人種目数</t>
    <rPh sb="1" eb="3">
      <t>コジン</t>
    </rPh>
    <rPh sb="3" eb="5">
      <t>シュモク</t>
    </rPh>
    <rPh sb="5" eb="6">
      <t>スウ</t>
    </rPh>
    <phoneticPr fontId="4"/>
  </si>
  <si>
    <t>女子メドレー</t>
    <rPh sb="0" eb="2">
      <t>ジョシ</t>
    </rPh>
    <phoneticPr fontId="4"/>
  </si>
  <si>
    <t>男子メドレー</t>
    <rPh sb="0" eb="2">
      <t>ダンシ</t>
    </rPh>
    <phoneticPr fontId="4"/>
  </si>
  <si>
    <t>混合メドレー</t>
    <rPh sb="0" eb="2">
      <t>コンゴウ</t>
    </rPh>
    <phoneticPr fontId="4"/>
  </si>
  <si>
    <t>女子フリー</t>
    <rPh sb="0" eb="2">
      <t>ジョシ</t>
    </rPh>
    <phoneticPr fontId="4"/>
  </si>
  <si>
    <t>男子フリー</t>
    <rPh sb="0" eb="2">
      <t>ダンシ</t>
    </rPh>
    <phoneticPr fontId="4"/>
  </si>
  <si>
    <t>混合フリー</t>
    <rPh sb="0" eb="2">
      <t>コンゴウ</t>
    </rPh>
    <phoneticPr fontId="4"/>
  </si>
  <si>
    <t>リレー合計</t>
    <rPh sb="3" eb="5">
      <t>ゴウケイ</t>
    </rPh>
    <phoneticPr fontId="4"/>
  </si>
  <si>
    <t>◎申込金明細</t>
    <rPh sb="1" eb="3">
      <t>モウシコミ</t>
    </rPh>
    <rPh sb="3" eb="4">
      <t>キン</t>
    </rPh>
    <rPh sb="4" eb="6">
      <t>メイサイ</t>
    </rPh>
    <phoneticPr fontId="4"/>
  </si>
  <si>
    <t>個人種目</t>
    <rPh sb="0" eb="2">
      <t>コジン</t>
    </rPh>
    <rPh sb="2" eb="4">
      <t>シュモク</t>
    </rPh>
    <phoneticPr fontId="4"/>
  </si>
  <si>
    <t>リレー種目</t>
    <rPh sb="3" eb="5">
      <t>シュモク</t>
    </rPh>
    <phoneticPr fontId="4"/>
  </si>
  <si>
    <t>プログラム</t>
    <phoneticPr fontId="4"/>
  </si>
  <si>
    <t>ランキングブック</t>
    <phoneticPr fontId="4"/>
  </si>
  <si>
    <t>チーム参加費</t>
    <rPh sb="3" eb="6">
      <t>サンカヒ</t>
    </rPh>
    <phoneticPr fontId="4"/>
  </si>
  <si>
    <t>合計金額</t>
    <rPh sb="0" eb="2">
      <t>ゴウケイ</t>
    </rPh>
    <rPh sb="2" eb="4">
      <t>キンガク</t>
    </rPh>
    <phoneticPr fontId="4"/>
  </si>
  <si>
    <t>【　男子　】</t>
    <rPh sb="2" eb="4">
      <t>ダンシ</t>
    </rPh>
    <phoneticPr fontId="4"/>
  </si>
  <si>
    <t>【　女子　】</t>
    <rPh sb="2" eb="4">
      <t>ジョシ</t>
    </rPh>
    <phoneticPr fontId="4"/>
  </si>
  <si>
    <t>２日目　種目①</t>
    <rPh sb="1" eb="2">
      <t>ニチ</t>
    </rPh>
    <rPh sb="2" eb="3">
      <t>メ</t>
    </rPh>
    <rPh sb="4" eb="6">
      <t>シュモク</t>
    </rPh>
    <phoneticPr fontId="4"/>
  </si>
  <si>
    <t>２日目　種目②</t>
    <rPh sb="1" eb="2">
      <t>ニチ</t>
    </rPh>
    <rPh sb="2" eb="3">
      <t>メ</t>
    </rPh>
    <rPh sb="4" eb="6">
      <t>シュモク</t>
    </rPh>
    <phoneticPr fontId="4"/>
  </si>
  <si>
    <t>出場種目数</t>
    <rPh sb="0" eb="2">
      <t>シュツジョウ</t>
    </rPh>
    <rPh sb="2" eb="4">
      <t>シュモク</t>
    </rPh>
    <rPh sb="4" eb="5">
      <t>スウ</t>
    </rPh>
    <phoneticPr fontId="4"/>
  </si>
  <si>
    <t>①</t>
    <phoneticPr fontId="4"/>
  </si>
  <si>
    <t>②</t>
    <phoneticPr fontId="4"/>
  </si>
  <si>
    <t>③</t>
    <phoneticPr fontId="4"/>
  </si>
  <si>
    <t>④</t>
    <phoneticPr fontId="4"/>
  </si>
  <si>
    <t>＝</t>
    <phoneticPr fontId="4"/>
  </si>
  <si>
    <t>×</t>
    <phoneticPr fontId="4"/>
  </si>
  <si>
    <t>×</t>
    <phoneticPr fontId="4"/>
  </si>
  <si>
    <t>(特別参加除く)</t>
    <rPh sb="1" eb="3">
      <t>トクベツ</t>
    </rPh>
    <rPh sb="3" eb="5">
      <t>サンカ</t>
    </rPh>
    <rPh sb="5" eb="6">
      <t>ノゾ</t>
    </rPh>
    <phoneticPr fontId="4"/>
  </si>
  <si>
    <t>種目重複</t>
    <rPh sb="0" eb="2">
      <t>シュモク</t>
    </rPh>
    <rPh sb="2" eb="4">
      <t>チョウフク</t>
    </rPh>
    <phoneticPr fontId="4"/>
  </si>
  <si>
    <t>※個人種目の入力を先に行って下さい。</t>
    <rPh sb="1" eb="3">
      <t>コジン</t>
    </rPh>
    <rPh sb="3" eb="5">
      <t>シュモク</t>
    </rPh>
    <rPh sb="6" eb="8">
      <t>ニュウリョク</t>
    </rPh>
    <rPh sb="9" eb="10">
      <t>サキ</t>
    </rPh>
    <rPh sb="11" eb="12">
      <t>オコナ</t>
    </rPh>
    <rPh sb="14" eb="15">
      <t>クダ</t>
    </rPh>
    <phoneticPr fontId="4"/>
  </si>
  <si>
    <t>色のついた部分のみ入力願います。</t>
    <rPh sb="0" eb="1">
      <t>イロ</t>
    </rPh>
    <rPh sb="5" eb="7">
      <t>ブブン</t>
    </rPh>
    <rPh sb="9" eb="11">
      <t>ニュウリョク</t>
    </rPh>
    <rPh sb="11" eb="12">
      <t>ネガ</t>
    </rPh>
    <phoneticPr fontId="4"/>
  </si>
  <si>
    <t>◎振込明細</t>
    <rPh sb="1" eb="3">
      <t>フリコミ</t>
    </rPh>
    <rPh sb="3" eb="5">
      <t>メイサイ</t>
    </rPh>
    <phoneticPr fontId="4"/>
  </si>
  <si>
    <t>※　振込手数料はチーム負担となります。</t>
    <rPh sb="2" eb="4">
      <t>フリコミ</t>
    </rPh>
    <rPh sb="4" eb="7">
      <t>テスウリョウ</t>
    </rPh>
    <rPh sb="11" eb="13">
      <t>フタン</t>
    </rPh>
    <phoneticPr fontId="4"/>
  </si>
  <si>
    <t>※　チーム名でお振込下さい。</t>
    <rPh sb="5" eb="6">
      <t>メイ</t>
    </rPh>
    <rPh sb="8" eb="10">
      <t>フリコミ</t>
    </rPh>
    <rPh sb="10" eb="11">
      <t>クダ</t>
    </rPh>
    <phoneticPr fontId="4"/>
  </si>
  <si>
    <t>に</t>
    <phoneticPr fontId="4"/>
  </si>
  <si>
    <t>名義で</t>
    <rPh sb="0" eb="2">
      <t>メイギ</t>
    </rPh>
    <phoneticPr fontId="4"/>
  </si>
  <si>
    <t>より</t>
    <phoneticPr fontId="4"/>
  </si>
  <si>
    <t>を振込済み。</t>
    <rPh sb="1" eb="3">
      <t>フリコミ</t>
    </rPh>
    <rPh sb="3" eb="4">
      <t>ズ</t>
    </rPh>
    <phoneticPr fontId="4"/>
  </si>
  <si>
    <t>指定口座</t>
    <rPh sb="0" eb="2">
      <t>シテイ</t>
    </rPh>
    <rPh sb="2" eb="4">
      <t>コウザ</t>
    </rPh>
    <phoneticPr fontId="4"/>
  </si>
  <si>
    <t>みずほ銀行　　市ヶ谷支店</t>
    <rPh sb="3" eb="5">
      <t>ギンコウ</t>
    </rPh>
    <rPh sb="7" eb="10">
      <t>イチガヤ</t>
    </rPh>
    <rPh sb="10" eb="12">
      <t>シテン</t>
    </rPh>
    <phoneticPr fontId="4"/>
  </si>
  <si>
    <t>普通預金　　　１８３０７３３</t>
    <rPh sb="0" eb="2">
      <t>フツウ</t>
    </rPh>
    <rPh sb="2" eb="4">
      <t>ヨキン</t>
    </rPh>
    <phoneticPr fontId="4"/>
  </si>
  <si>
    <t>リレーオーダー用紙</t>
    <rPh sb="7" eb="9">
      <t>ヨウシ</t>
    </rPh>
    <phoneticPr fontId="4"/>
  </si>
  <si>
    <t>申込一覧表</t>
    <rPh sb="0" eb="2">
      <t>モウシコミ</t>
    </rPh>
    <rPh sb="2" eb="4">
      <t>イチラン</t>
    </rPh>
    <rPh sb="4" eb="5">
      <t>ヒョウ</t>
    </rPh>
    <phoneticPr fontId="4"/>
  </si>
  <si>
    <t>申込書</t>
    <rPh sb="0" eb="3">
      <t>モウシコミショ</t>
    </rPh>
    <phoneticPr fontId="4"/>
  </si>
  <si>
    <t>チーム名フリガナ：</t>
    <rPh sb="3" eb="4">
      <t>メイ</t>
    </rPh>
    <phoneticPr fontId="4"/>
  </si>
  <si>
    <t>振込日</t>
    <rPh sb="0" eb="2">
      <t>フリコミ</t>
    </rPh>
    <rPh sb="2" eb="3">
      <t>ビ</t>
    </rPh>
    <phoneticPr fontId="4"/>
  </si>
  <si>
    <t>名義</t>
    <rPh sb="0" eb="2">
      <t>メイギ</t>
    </rPh>
    <phoneticPr fontId="4"/>
  </si>
  <si>
    <t>金融機関</t>
    <rPh sb="0" eb="2">
      <t>キンユウ</t>
    </rPh>
    <rPh sb="2" eb="4">
      <t>キカン</t>
    </rPh>
    <phoneticPr fontId="4"/>
  </si>
  <si>
    <t>チーム番号</t>
    <rPh sb="3" eb="5">
      <t>バンゴウ</t>
    </rPh>
    <phoneticPr fontId="4"/>
  </si>
  <si>
    <t>チーム略称</t>
    <rPh sb="3" eb="5">
      <t>リャクショウ</t>
    </rPh>
    <phoneticPr fontId="4"/>
  </si>
  <si>
    <t>連絡責任者名</t>
    <rPh sb="0" eb="2">
      <t>レンラク</t>
    </rPh>
    <rPh sb="2" eb="5">
      <t>セキニンシャ</t>
    </rPh>
    <rPh sb="5" eb="6">
      <t>メイ</t>
    </rPh>
    <phoneticPr fontId="4"/>
  </si>
  <si>
    <t>責任者カナ</t>
    <rPh sb="0" eb="3">
      <t>セキニンシャ</t>
    </rPh>
    <phoneticPr fontId="4"/>
  </si>
  <si>
    <t>郵便番号</t>
    <rPh sb="0" eb="4">
      <t>ユウビンバンゴウ</t>
    </rPh>
    <phoneticPr fontId="4"/>
  </si>
  <si>
    <t>チーム名カナ</t>
    <rPh sb="3" eb="4">
      <t>メイ</t>
    </rPh>
    <phoneticPr fontId="4"/>
  </si>
  <si>
    <t>住所１</t>
    <rPh sb="0" eb="2">
      <t>ジュウショ</t>
    </rPh>
    <phoneticPr fontId="4"/>
  </si>
  <si>
    <t>住所２</t>
    <rPh sb="0" eb="2">
      <t>ジュウショ</t>
    </rPh>
    <phoneticPr fontId="4"/>
  </si>
  <si>
    <t>電話番号</t>
    <rPh sb="0" eb="2">
      <t>デンワ</t>
    </rPh>
    <rPh sb="2" eb="4">
      <t>バンゴウ</t>
    </rPh>
    <phoneticPr fontId="4"/>
  </si>
  <si>
    <t>ＦＡＸ番号</t>
    <rPh sb="3" eb="5">
      <t>バンゴウ</t>
    </rPh>
    <phoneticPr fontId="4"/>
  </si>
  <si>
    <t>メールアドレス</t>
    <phoneticPr fontId="4"/>
  </si>
  <si>
    <t>参加人数</t>
    <rPh sb="0" eb="2">
      <t>サンカ</t>
    </rPh>
    <rPh sb="2" eb="4">
      <t>ニンズウ</t>
    </rPh>
    <phoneticPr fontId="4"/>
  </si>
  <si>
    <t>男女合計</t>
    <rPh sb="0" eb="2">
      <t>ダンジョ</t>
    </rPh>
    <rPh sb="2" eb="4">
      <t>ゴウケイ</t>
    </rPh>
    <phoneticPr fontId="4"/>
  </si>
  <si>
    <t>リレー種目数</t>
    <rPh sb="3" eb="5">
      <t>シュモク</t>
    </rPh>
    <rPh sb="5" eb="6">
      <t>スウ</t>
    </rPh>
    <phoneticPr fontId="4"/>
  </si>
  <si>
    <t>個人種目数</t>
    <rPh sb="0" eb="2">
      <t>コジン</t>
    </rPh>
    <rPh sb="2" eb="4">
      <t>シュモク</t>
    </rPh>
    <rPh sb="4" eb="5">
      <t>スウ</t>
    </rPh>
    <phoneticPr fontId="4"/>
  </si>
  <si>
    <t>女子MR</t>
    <rPh sb="0" eb="2">
      <t>ジョシ</t>
    </rPh>
    <phoneticPr fontId="4"/>
  </si>
  <si>
    <t>女子FR</t>
    <rPh sb="0" eb="2">
      <t>ジョシ</t>
    </rPh>
    <phoneticPr fontId="4"/>
  </si>
  <si>
    <t>男子MR</t>
    <rPh sb="0" eb="2">
      <t>ダンシ</t>
    </rPh>
    <phoneticPr fontId="4"/>
  </si>
  <si>
    <t>男子FR</t>
    <rPh sb="0" eb="2">
      <t>ダンシ</t>
    </rPh>
    <phoneticPr fontId="4"/>
  </si>
  <si>
    <t>混合MR</t>
    <rPh sb="0" eb="2">
      <t>コンゴウ</t>
    </rPh>
    <phoneticPr fontId="4"/>
  </si>
  <si>
    <t>混合FR</t>
    <rPh sb="0" eb="2">
      <t>コンゴウ</t>
    </rPh>
    <phoneticPr fontId="4"/>
  </si>
  <si>
    <t>ランキング</t>
    <phoneticPr fontId="4"/>
  </si>
  <si>
    <t>入金金額</t>
    <rPh sb="0" eb="2">
      <t>ニュウキン</t>
    </rPh>
    <rPh sb="2" eb="4">
      <t>キンガク</t>
    </rPh>
    <phoneticPr fontId="4"/>
  </si>
  <si>
    <t>No</t>
    <phoneticPr fontId="4"/>
  </si>
  <si>
    <t>種　　目</t>
    <rPh sb="0" eb="1">
      <t>タネ</t>
    </rPh>
    <rPh sb="3" eb="4">
      <t>メ</t>
    </rPh>
    <phoneticPr fontId="4"/>
  </si>
  <si>
    <t>競技役員資格</t>
    <rPh sb="0" eb="2">
      <t>キョウギ</t>
    </rPh>
    <rPh sb="2" eb="4">
      <t>ヤクイン</t>
    </rPh>
    <rPh sb="4" eb="6">
      <t>シカク</t>
    </rPh>
    <phoneticPr fontId="4"/>
  </si>
  <si>
    <t>競技役員経験</t>
    <rPh sb="0" eb="2">
      <t>キョウギ</t>
    </rPh>
    <rPh sb="2" eb="4">
      <t>ヤクイン</t>
    </rPh>
    <rPh sb="4" eb="6">
      <t>ケイケン</t>
    </rPh>
    <phoneticPr fontId="4"/>
  </si>
  <si>
    <t>役職名</t>
    <rPh sb="0" eb="2">
      <t>ヤクショク</t>
    </rPh>
    <rPh sb="2" eb="3">
      <t>メイ</t>
    </rPh>
    <phoneticPr fontId="4"/>
  </si>
  <si>
    <t>氏名</t>
    <rPh sb="0" eb="2">
      <t>シメイ</t>
    </rPh>
    <phoneticPr fontId="4"/>
  </si>
  <si>
    <t>資格</t>
    <rPh sb="0" eb="2">
      <t>シカク</t>
    </rPh>
    <phoneticPr fontId="4"/>
  </si>
  <si>
    <t>経験</t>
    <rPh sb="0" eb="2">
      <t>ケイケン</t>
    </rPh>
    <phoneticPr fontId="4"/>
  </si>
  <si>
    <t>役職</t>
    <rPh sb="0" eb="2">
      <t>ヤクショク</t>
    </rPh>
    <phoneticPr fontId="4"/>
  </si>
  <si>
    <t>所属番号</t>
    <rPh sb="0" eb="2">
      <t>ショゾク</t>
    </rPh>
    <rPh sb="2" eb="4">
      <t>バンゴウ</t>
    </rPh>
    <phoneticPr fontId="4"/>
  </si>
  <si>
    <t>所属名</t>
    <rPh sb="0" eb="3">
      <t>ショゾクメイ</t>
    </rPh>
    <phoneticPr fontId="4"/>
  </si>
  <si>
    <t>所属略称</t>
    <rPh sb="0" eb="2">
      <t>ショゾク</t>
    </rPh>
    <rPh sb="2" eb="4">
      <t>リャクショウ</t>
    </rPh>
    <phoneticPr fontId="4"/>
  </si>
  <si>
    <t>所属名カナ</t>
    <rPh sb="0" eb="3">
      <t>ショゾクメイ</t>
    </rPh>
    <phoneticPr fontId="4"/>
  </si>
  <si>
    <t>所属略称カナ</t>
    <rPh sb="0" eb="2">
      <t>ショゾク</t>
    </rPh>
    <rPh sb="2" eb="4">
      <t>リャクショウ</t>
    </rPh>
    <phoneticPr fontId="4"/>
  </si>
  <si>
    <t>選手No</t>
    <rPh sb="0" eb="2">
      <t>センシュ</t>
    </rPh>
    <phoneticPr fontId="4"/>
  </si>
  <si>
    <t>性別</t>
    <rPh sb="0" eb="2">
      <t>セイベツ</t>
    </rPh>
    <phoneticPr fontId="4"/>
  </si>
  <si>
    <t>区分No</t>
    <rPh sb="0" eb="2">
      <t>クブン</t>
    </rPh>
    <phoneticPr fontId="4"/>
  </si>
  <si>
    <t>JASF</t>
    <phoneticPr fontId="4"/>
  </si>
  <si>
    <t>氏名2</t>
    <rPh sb="0" eb="2">
      <t>シメイ</t>
    </rPh>
    <phoneticPr fontId="4"/>
  </si>
  <si>
    <t>団体番号</t>
    <rPh sb="0" eb="2">
      <t>ダンタイ</t>
    </rPh>
    <rPh sb="2" eb="4">
      <t>バンゴウ</t>
    </rPh>
    <phoneticPr fontId="4"/>
  </si>
  <si>
    <t>種目No</t>
    <rPh sb="0" eb="2">
      <t>シュモク</t>
    </rPh>
    <phoneticPr fontId="4"/>
  </si>
  <si>
    <t>距離</t>
    <rPh sb="0" eb="2">
      <t>キョリ</t>
    </rPh>
    <phoneticPr fontId="4"/>
  </si>
  <si>
    <t>オープン</t>
    <phoneticPr fontId="4"/>
  </si>
  <si>
    <t>エントリータイム</t>
    <phoneticPr fontId="4"/>
  </si>
  <si>
    <t>エントリータイム</t>
    <phoneticPr fontId="4"/>
  </si>
  <si>
    <t>性別</t>
    <rPh sb="0" eb="2">
      <t>セイベツ</t>
    </rPh>
    <phoneticPr fontId="20"/>
  </si>
  <si>
    <t>チーム名</t>
    <rPh sb="3" eb="4">
      <t>メイ</t>
    </rPh>
    <phoneticPr fontId="20"/>
  </si>
  <si>
    <t>チーム名カナ</t>
    <rPh sb="3" eb="4">
      <t>メイ</t>
    </rPh>
    <phoneticPr fontId="20"/>
  </si>
  <si>
    <t>区分No</t>
    <rPh sb="0" eb="2">
      <t>クブン</t>
    </rPh>
    <phoneticPr fontId="20"/>
  </si>
  <si>
    <t>エントリータイム</t>
    <phoneticPr fontId="20"/>
  </si>
  <si>
    <t>団体番号</t>
    <rPh sb="0" eb="2">
      <t>ダンタイ</t>
    </rPh>
    <rPh sb="2" eb="4">
      <t>バンゴウ</t>
    </rPh>
    <phoneticPr fontId="20"/>
  </si>
  <si>
    <t>オープン</t>
    <phoneticPr fontId="20"/>
  </si>
  <si>
    <t>種目No</t>
    <rPh sb="0" eb="2">
      <t>シュモク</t>
    </rPh>
    <phoneticPr fontId="20"/>
  </si>
  <si>
    <t>距離</t>
    <rPh sb="0" eb="2">
      <t>キョリ</t>
    </rPh>
    <phoneticPr fontId="20"/>
  </si>
  <si>
    <t>泳者1No</t>
    <rPh sb="0" eb="2">
      <t>エイシャ</t>
    </rPh>
    <phoneticPr fontId="20"/>
  </si>
  <si>
    <t>泳者2No</t>
    <rPh sb="0" eb="2">
      <t>エイシャ</t>
    </rPh>
    <phoneticPr fontId="20"/>
  </si>
  <si>
    <t>泳者3No</t>
    <rPh sb="0" eb="2">
      <t>エイシャ</t>
    </rPh>
    <phoneticPr fontId="20"/>
  </si>
  <si>
    <t>泳者4No</t>
    <rPh sb="0" eb="2">
      <t>エイシャ</t>
    </rPh>
    <phoneticPr fontId="20"/>
  </si>
  <si>
    <t>重複</t>
    <rPh sb="0" eb="2">
      <t>チョウフク</t>
    </rPh>
    <phoneticPr fontId="4"/>
  </si>
  <si>
    <t>選手ID</t>
    <rPh sb="0" eb="2">
      <t>センシュ</t>
    </rPh>
    <phoneticPr fontId="4"/>
  </si>
  <si>
    <t>申込み締切日：</t>
    <rPh sb="0" eb="2">
      <t>モウシコ</t>
    </rPh>
    <rPh sb="3" eb="6">
      <t>シメキリビ</t>
    </rPh>
    <phoneticPr fontId="4"/>
  </si>
  <si>
    <t>申込み開始日：</t>
    <rPh sb="0" eb="2">
      <t>モウシコミ</t>
    </rPh>
    <rPh sb="3" eb="6">
      <t>カイシビ</t>
    </rPh>
    <phoneticPr fontId="4"/>
  </si>
  <si>
    <t>①</t>
    <phoneticPr fontId="4"/>
  </si>
  <si>
    <t>②</t>
    <phoneticPr fontId="4"/>
  </si>
  <si>
    <t xml:space="preserve"> 50m 平　泳　ぎ</t>
    <rPh sb="5" eb="6">
      <t>ヒラ</t>
    </rPh>
    <rPh sb="7" eb="8">
      <t>エイ</t>
    </rPh>
    <phoneticPr fontId="4"/>
  </si>
  <si>
    <t>200m 個人メドレー</t>
    <rPh sb="5" eb="7">
      <t>コジン</t>
    </rPh>
    <phoneticPr fontId="4"/>
  </si>
  <si>
    <t>100m 背　泳　ぎ</t>
    <rPh sb="5" eb="6">
      <t>セ</t>
    </rPh>
    <rPh sb="7" eb="8">
      <t>エイ</t>
    </rPh>
    <phoneticPr fontId="4"/>
  </si>
  <si>
    <t xml:space="preserve"> 50m 背　泳　ぎ</t>
    <rPh sb="5" eb="6">
      <t>セ</t>
    </rPh>
    <rPh sb="7" eb="8">
      <t>エイ</t>
    </rPh>
    <phoneticPr fontId="4"/>
  </si>
  <si>
    <t>大会名</t>
    <rPh sb="0" eb="2">
      <t>タイカイ</t>
    </rPh>
    <rPh sb="2" eb="3">
      <t>メイ</t>
    </rPh>
    <phoneticPr fontId="4"/>
  </si>
  <si>
    <t>訂正締切日</t>
    <rPh sb="0" eb="2">
      <t>テイセイ</t>
    </rPh>
    <rPh sb="2" eb="5">
      <t>シメキリビ</t>
    </rPh>
    <phoneticPr fontId="4"/>
  </si>
  <si>
    <t>返信宛先</t>
    <rPh sb="0" eb="2">
      <t>ヘンシン</t>
    </rPh>
    <rPh sb="2" eb="4">
      <t>アテサキ</t>
    </rPh>
    <phoneticPr fontId="4"/>
  </si>
  <si>
    <t>個人ID番号</t>
    <rPh sb="0" eb="2">
      <t>コジン</t>
    </rPh>
    <rPh sb="4" eb="6">
      <t>バンゴウ</t>
    </rPh>
    <phoneticPr fontId="4"/>
  </si>
  <si>
    <t>氏名２</t>
    <rPh sb="0" eb="2">
      <t>シメイ</t>
    </rPh>
    <phoneticPr fontId="4"/>
  </si>
  <si>
    <t>○</t>
    <phoneticPr fontId="4"/>
  </si>
  <si>
    <t>特別
参加</t>
    <rPh sb="0" eb="2">
      <t>トクベツ</t>
    </rPh>
    <rPh sb="3" eb="5">
      <t>サンカ</t>
    </rPh>
    <phoneticPr fontId="4"/>
  </si>
  <si>
    <t>性別</t>
    <rPh sb="0" eb="2">
      <t>セイベツ</t>
    </rPh>
    <phoneticPr fontId="4"/>
  </si>
  <si>
    <t>種目</t>
    <rPh sb="0" eb="2">
      <t>シュモク</t>
    </rPh>
    <phoneticPr fontId="4"/>
  </si>
  <si>
    <t>ｴﾝﾄﾘｰﾀｲﾑ</t>
    <phoneticPr fontId="4"/>
  </si>
  <si>
    <t>ｷｰ1</t>
    <phoneticPr fontId="4"/>
  </si>
  <si>
    <t>ｷｰ2</t>
    <phoneticPr fontId="4"/>
  </si>
  <si>
    <t>ｷｰ3</t>
    <phoneticPr fontId="4"/>
  </si>
  <si>
    <t>ｷｰ4</t>
    <phoneticPr fontId="4"/>
  </si>
  <si>
    <t>区分</t>
    <rPh sb="0" eb="2">
      <t>クブン</t>
    </rPh>
    <phoneticPr fontId="4"/>
  </si>
  <si>
    <t>ｷｰ</t>
    <phoneticPr fontId="4"/>
  </si>
  <si>
    <t>重複</t>
    <rPh sb="0" eb="2">
      <t>チョウフク</t>
    </rPh>
    <phoneticPr fontId="4"/>
  </si>
  <si>
    <t>種目No</t>
    <rPh sb="0" eb="2">
      <t>シュモク</t>
    </rPh>
    <phoneticPr fontId="4"/>
  </si>
  <si>
    <t>距離</t>
    <rPh sb="0" eb="2">
      <t>キョリ</t>
    </rPh>
    <phoneticPr fontId="4"/>
  </si>
  <si>
    <t>男子</t>
    <rPh sb="0" eb="2">
      <t>ダンシ</t>
    </rPh>
    <phoneticPr fontId="4"/>
  </si>
  <si>
    <t>特別参加</t>
    <rPh sb="0" eb="2">
      <t>トクベツ</t>
    </rPh>
    <rPh sb="2" eb="4">
      <t>サンカ</t>
    </rPh>
    <phoneticPr fontId="4"/>
  </si>
  <si>
    <t>人数</t>
    <rPh sb="0" eb="2">
      <t>ニンズウ</t>
    </rPh>
    <phoneticPr fontId="4"/>
  </si>
  <si>
    <t>種目数</t>
    <rPh sb="0" eb="2">
      <t>シュモク</t>
    </rPh>
    <rPh sb="2" eb="3">
      <t>スウ</t>
    </rPh>
    <phoneticPr fontId="4"/>
  </si>
  <si>
    <t>集計キー</t>
    <rPh sb="0" eb="2">
      <t>シュウケイ</t>
    </rPh>
    <phoneticPr fontId="4"/>
  </si>
  <si>
    <t>女子</t>
    <rPh sb="0" eb="2">
      <t>ジョシ</t>
    </rPh>
    <phoneticPr fontId="4"/>
  </si>
  <si>
    <t>混合</t>
    <rPh sb="0" eb="2">
      <t>コンゴウ</t>
    </rPh>
    <phoneticPr fontId="4"/>
  </si>
  <si>
    <t>Warning</t>
    <phoneticPr fontId="4"/>
  </si>
  <si>
    <t>種目①</t>
    <rPh sb="0" eb="2">
      <t>シュモク</t>
    </rPh>
    <phoneticPr fontId="4"/>
  </si>
  <si>
    <t>種目②</t>
    <rPh sb="0" eb="2">
      <t>シュモク</t>
    </rPh>
    <phoneticPr fontId="4"/>
  </si>
  <si>
    <t>100m 個人メドレー</t>
    <rPh sb="5" eb="7">
      <t>コジン</t>
    </rPh>
    <phoneticPr fontId="4"/>
  </si>
  <si>
    <t xml:space="preserve"> 25m 背　泳　ぎ</t>
    <rPh sb="5" eb="6">
      <t>セ</t>
    </rPh>
    <rPh sb="7" eb="8">
      <t>エイ</t>
    </rPh>
    <phoneticPr fontId="4"/>
  </si>
  <si>
    <t xml:space="preserve"> 25m 平　泳　ぎ</t>
    <rPh sb="5" eb="6">
      <t>ヒラ</t>
    </rPh>
    <rPh sb="7" eb="8">
      <t>エイ</t>
    </rPh>
    <phoneticPr fontId="4"/>
  </si>
  <si>
    <t>4×25mフリーリレー</t>
    <phoneticPr fontId="4"/>
  </si>
  <si>
    <t>4×25mメドレーリレー</t>
    <phoneticPr fontId="4"/>
  </si>
  <si>
    <t>（当日販売は2,000円）</t>
    <rPh sb="1" eb="3">
      <t>トウジツ</t>
    </rPh>
    <rPh sb="3" eb="5">
      <t>ハンバイ</t>
    </rPh>
    <rPh sb="11" eb="12">
      <t>エン</t>
    </rPh>
    <phoneticPr fontId="4"/>
  </si>
  <si>
    <t>200m 自　由　形</t>
    <rPh sb="5" eb="6">
      <t>ジ</t>
    </rPh>
    <rPh sb="7" eb="8">
      <t>ユ</t>
    </rPh>
    <rPh sb="9" eb="10">
      <t>ガタ</t>
    </rPh>
    <phoneticPr fontId="4"/>
  </si>
  <si>
    <t xml:space="preserve"> 50m 自　由　形</t>
    <rPh sb="5" eb="6">
      <t>ジ</t>
    </rPh>
    <rPh sb="7" eb="8">
      <t>ユ</t>
    </rPh>
    <rPh sb="9" eb="10">
      <t>ガタ</t>
    </rPh>
    <phoneticPr fontId="4"/>
  </si>
  <si>
    <t>企業名：</t>
    <rPh sb="0" eb="2">
      <t>キギョウ</t>
    </rPh>
    <rPh sb="2" eb="3">
      <t>メイ</t>
    </rPh>
    <phoneticPr fontId="4"/>
  </si>
  <si>
    <t>コナミ</t>
  </si>
  <si>
    <t>セントラル</t>
  </si>
  <si>
    <t>ティップネス</t>
  </si>
  <si>
    <t>メガロス</t>
  </si>
  <si>
    <t>ルネサンス</t>
  </si>
  <si>
    <t>Ｓ</t>
    <phoneticPr fontId="4"/>
  </si>
  <si>
    <t>Ｍ</t>
    <phoneticPr fontId="4"/>
  </si>
  <si>
    <t>Ｌ</t>
    <phoneticPr fontId="4"/>
  </si>
  <si>
    <t>Ｔシャツサイズ</t>
    <phoneticPr fontId="4"/>
  </si>
  <si>
    <t>Ｔシャツ</t>
    <phoneticPr fontId="4"/>
  </si>
  <si>
    <t>大会当日の緊急連絡先</t>
    <rPh sb="0" eb="2">
      <t>タイカイ</t>
    </rPh>
    <rPh sb="2" eb="4">
      <t>トウジツ</t>
    </rPh>
    <rPh sb="5" eb="7">
      <t>キンキュウ</t>
    </rPh>
    <rPh sb="7" eb="10">
      <t>レンラクサキ</t>
    </rPh>
    <phoneticPr fontId="4"/>
  </si>
  <si>
    <t>緊急連絡先</t>
    <rPh sb="0" eb="2">
      <t>キンキュウ</t>
    </rPh>
    <rPh sb="2" eb="5">
      <t>レンラクサキ</t>
    </rPh>
    <phoneticPr fontId="4"/>
  </si>
  <si>
    <t>企業名</t>
    <rPh sb="0" eb="2">
      <t>キギョウ</t>
    </rPh>
    <rPh sb="2" eb="3">
      <t>メイ</t>
    </rPh>
    <phoneticPr fontId="4"/>
  </si>
  <si>
    <t>※性別につきましては、メンバーを選ぶと、自動的に入りますのでメンバーを先に選んでください。</t>
    <phoneticPr fontId="4"/>
  </si>
  <si>
    <t>チームNo:</t>
    <phoneticPr fontId="14"/>
  </si>
  <si>
    <t>チーム名:</t>
    <rPh sb="3" eb="4">
      <t>メイ</t>
    </rPh>
    <phoneticPr fontId="14"/>
  </si>
  <si>
    <t>緊急連絡先:</t>
    <rPh sb="0" eb="2">
      <t>キンキュウ</t>
    </rPh>
    <rPh sb="2" eb="5">
      <t>レンラクサキ</t>
    </rPh>
    <phoneticPr fontId="14"/>
  </si>
  <si>
    <t>※当日ご本人の緊急時に連絡をする番号</t>
    <phoneticPr fontId="4"/>
  </si>
  <si>
    <t>氏 名:</t>
    <rPh sb="0" eb="1">
      <t>シ</t>
    </rPh>
    <rPh sb="2" eb="3">
      <t>メイ</t>
    </rPh>
    <phoneticPr fontId="14"/>
  </si>
  <si>
    <t>印</t>
    <rPh sb="0" eb="1">
      <t>イン</t>
    </rPh>
    <phoneticPr fontId="28"/>
  </si>
  <si>
    <t>氏名</t>
    <rPh sb="0" eb="2">
      <t>シメイ</t>
    </rPh>
    <phoneticPr fontId="4"/>
  </si>
  <si>
    <t>※ご参加されるご本人のご署名、ご押印をお願いします。</t>
    <rPh sb="2" eb="4">
      <t>サンカ</t>
    </rPh>
    <rPh sb="8" eb="10">
      <t>ホンニン</t>
    </rPh>
    <rPh sb="12" eb="14">
      <t>ショメイ</t>
    </rPh>
    <rPh sb="16" eb="17">
      <t>オ</t>
    </rPh>
    <rPh sb="17" eb="18">
      <t>イン</t>
    </rPh>
    <rPh sb="20" eb="21">
      <t>ネガ</t>
    </rPh>
    <phoneticPr fontId="4"/>
  </si>
  <si>
    <t xml:space="preserve">※ 口座名が一般社団法人日本フィットネス産業協会　FIAマスターズ事務局となっておりますが、
</t>
    <phoneticPr fontId="4"/>
  </si>
  <si>
    <t xml:space="preserve">    FIAマスターズ事務局のみでもお振込みできるよう登録しております。ATMから口座番号を入力</t>
    <phoneticPr fontId="4"/>
  </si>
  <si>
    <t xml:space="preserve">   すると口座名が一般社団法人日本フィットネス産業協会とでてきますが、口座名に間違いは
</t>
    <phoneticPr fontId="4"/>
  </si>
  <si>
    <t xml:space="preserve">   ございませんのでそのままお振込みください。
</t>
    <phoneticPr fontId="4"/>
  </si>
  <si>
    <t>その他</t>
    <rPh sb="2" eb="3">
      <t>タ</t>
    </rPh>
    <phoneticPr fontId="4"/>
  </si>
  <si>
    <t>ＪＳＳ</t>
    <phoneticPr fontId="4"/>
  </si>
  <si>
    <t>オージー</t>
    <phoneticPr fontId="4"/>
  </si>
  <si>
    <t>審判長</t>
    <rPh sb="0" eb="3">
      <t>シンパンチョウ</t>
    </rPh>
    <phoneticPr fontId="4"/>
  </si>
  <si>
    <t>副審判長</t>
    <rPh sb="0" eb="1">
      <t>フク</t>
    </rPh>
    <rPh sb="1" eb="4">
      <t>シンパンチョウ</t>
    </rPh>
    <phoneticPr fontId="4"/>
  </si>
  <si>
    <t>泳法(主任)</t>
    <rPh sb="0" eb="2">
      <t>エイホウ</t>
    </rPh>
    <rPh sb="3" eb="5">
      <t>シュニン</t>
    </rPh>
    <phoneticPr fontId="4"/>
  </si>
  <si>
    <t>泳法</t>
    <rPh sb="0" eb="2">
      <t>エイホウ</t>
    </rPh>
    <phoneticPr fontId="4"/>
  </si>
  <si>
    <t>折返し(主任)</t>
    <rPh sb="0" eb="2">
      <t>オリカエ</t>
    </rPh>
    <rPh sb="4" eb="6">
      <t>シュニン</t>
    </rPh>
    <phoneticPr fontId="4"/>
  </si>
  <si>
    <t>折返し</t>
    <rPh sb="0" eb="2">
      <t>オリカエ</t>
    </rPh>
    <phoneticPr fontId="4"/>
  </si>
  <si>
    <t>出発合図(主任)</t>
    <rPh sb="0" eb="2">
      <t>シュッパツ</t>
    </rPh>
    <rPh sb="2" eb="4">
      <t>アイズ</t>
    </rPh>
    <rPh sb="5" eb="7">
      <t>シュニン</t>
    </rPh>
    <phoneticPr fontId="4"/>
  </si>
  <si>
    <t>その他</t>
    <rPh sb="2" eb="3">
      <t>タ</t>
    </rPh>
    <phoneticPr fontId="4"/>
  </si>
  <si>
    <t>１人目</t>
    <rPh sb="1" eb="2">
      <t>ニン</t>
    </rPh>
    <rPh sb="2" eb="3">
      <t>メ</t>
    </rPh>
    <phoneticPr fontId="4"/>
  </si>
  <si>
    <t>２人目</t>
    <rPh sb="1" eb="2">
      <t>ニン</t>
    </rPh>
    <rPh sb="2" eb="3">
      <t>メ</t>
    </rPh>
    <phoneticPr fontId="4"/>
  </si>
  <si>
    <t>３人目</t>
    <rPh sb="1" eb="2">
      <t>ニン</t>
    </rPh>
    <rPh sb="2" eb="3">
      <t>メ</t>
    </rPh>
    <phoneticPr fontId="4"/>
  </si>
  <si>
    <t>競技への参加</t>
    <rPh sb="0" eb="2">
      <t>キョウギ</t>
    </rPh>
    <rPh sb="4" eb="6">
      <t>サンカ</t>
    </rPh>
    <phoneticPr fontId="4"/>
  </si>
  <si>
    <t xml:space="preserve"> 50m バタフライ</t>
    <phoneticPr fontId="4"/>
  </si>
  <si>
    <t>100m 自　由　形</t>
    <rPh sb="5" eb="6">
      <t>ジ</t>
    </rPh>
    <rPh sb="7" eb="8">
      <t>ユウ</t>
    </rPh>
    <rPh sb="9" eb="10">
      <t>ガタ</t>
    </rPh>
    <phoneticPr fontId="4"/>
  </si>
  <si>
    <t>100m 平　泳　ぎ</t>
    <rPh sb="5" eb="6">
      <t>ヒラ</t>
    </rPh>
    <rPh sb="7" eb="8">
      <t>エイ</t>
    </rPh>
    <phoneticPr fontId="4"/>
  </si>
  <si>
    <t>100m バタフライ</t>
    <phoneticPr fontId="4"/>
  </si>
  <si>
    <t xml:space="preserve"> 25m 自　由　形</t>
    <rPh sb="5" eb="6">
      <t>ジ</t>
    </rPh>
    <rPh sb="7" eb="8">
      <t>ユウ</t>
    </rPh>
    <rPh sb="9" eb="10">
      <t>ガタ</t>
    </rPh>
    <phoneticPr fontId="4"/>
  </si>
  <si>
    <t xml:space="preserve"> 25m バタフライ</t>
    <phoneticPr fontId="4"/>
  </si>
  <si>
    <t>午前の部</t>
    <rPh sb="0" eb="2">
      <t>ゴゼン</t>
    </rPh>
    <rPh sb="3" eb="4">
      <t>ブ</t>
    </rPh>
    <phoneticPr fontId="4"/>
  </si>
  <si>
    <t>午後の部</t>
    <rPh sb="0" eb="2">
      <t>ゴゴ</t>
    </rPh>
    <rPh sb="3" eb="4">
      <t>ブ</t>
    </rPh>
    <phoneticPr fontId="4"/>
  </si>
  <si>
    <t>男子</t>
    <rPh sb="0" eb="2">
      <t>ダンシ</t>
    </rPh>
    <phoneticPr fontId="4"/>
  </si>
  <si>
    <t>女子</t>
    <rPh sb="0" eb="2">
      <t>ジョシ</t>
    </rPh>
    <phoneticPr fontId="4"/>
  </si>
  <si>
    <t>合計</t>
    <rPh sb="0" eb="2">
      <t>ゴウケイ</t>
    </rPh>
    <phoneticPr fontId="4"/>
  </si>
  <si>
    <t>生年月日</t>
    <rPh sb="0" eb="2">
      <t>セイネン</t>
    </rPh>
    <rPh sb="2" eb="4">
      <t>ガッピ</t>
    </rPh>
    <phoneticPr fontId="4"/>
  </si>
  <si>
    <t>口座名　　　　</t>
    <phoneticPr fontId="4"/>
  </si>
  <si>
    <t>一般社団法人日本フィットネス産業協会</t>
    <rPh sb="0" eb="2">
      <t>イッパン</t>
    </rPh>
    <rPh sb="2" eb="4">
      <t>シャダン</t>
    </rPh>
    <rPh sb="4" eb="6">
      <t>ホウジン</t>
    </rPh>
    <rPh sb="6" eb="8">
      <t>ニホン</t>
    </rPh>
    <rPh sb="14" eb="16">
      <t>サンギョウ</t>
    </rPh>
    <rPh sb="16" eb="18">
      <t>キョウカイ</t>
    </rPh>
    <phoneticPr fontId="4"/>
  </si>
  <si>
    <t>ＦＩＡマスターズ事務局</t>
    <rPh sb="0" eb="11">
      <t xml:space="preserve"> エフ  アイ  エー　　　　　　　　　　　　　　　　　ジムキョク</t>
    </rPh>
    <phoneticPr fontId="4"/>
  </si>
  <si>
    <t>ミズノイベント講座</t>
    <rPh sb="7" eb="9">
      <t>コウザ</t>
    </rPh>
    <phoneticPr fontId="4"/>
  </si>
  <si>
    <t>水着サイズ</t>
    <rPh sb="0" eb="2">
      <t>ミズギ</t>
    </rPh>
    <phoneticPr fontId="4"/>
  </si>
  <si>
    <t>ミズノイベント</t>
    <phoneticPr fontId="4"/>
  </si>
  <si>
    <t>コナミイベント</t>
    <phoneticPr fontId="4"/>
  </si>
  <si>
    <t>ミズノイベント</t>
    <phoneticPr fontId="4"/>
  </si>
  <si>
    <t>コナミ</t>
    <phoneticPr fontId="4"/>
  </si>
  <si>
    <t>ミズノ</t>
    <phoneticPr fontId="4"/>
  </si>
  <si>
    <t>午前の部</t>
    <rPh sb="0" eb="2">
      <t>ゴゼン</t>
    </rPh>
    <rPh sb="3" eb="4">
      <t>ブ</t>
    </rPh>
    <phoneticPr fontId="4"/>
  </si>
  <si>
    <t>午後の部</t>
    <rPh sb="0" eb="2">
      <t>ゴゴ</t>
    </rPh>
    <rPh sb="3" eb="4">
      <t>ブ</t>
    </rPh>
    <phoneticPr fontId="4"/>
  </si>
  <si>
    <t>男子</t>
    <rPh sb="0" eb="2">
      <t>ダンシ</t>
    </rPh>
    <phoneticPr fontId="4"/>
  </si>
  <si>
    <t>女子</t>
    <rPh sb="0" eb="2">
      <t>ジョシ</t>
    </rPh>
    <phoneticPr fontId="4"/>
  </si>
  <si>
    <t>合計</t>
    <rPh sb="0" eb="2">
      <t>ゴウケイ</t>
    </rPh>
    <phoneticPr fontId="4"/>
  </si>
  <si>
    <t>ミズノ水着サイズ</t>
    <rPh sb="3" eb="5">
      <t>ミズギ</t>
    </rPh>
    <phoneticPr fontId="4"/>
  </si>
  <si>
    <t>Ｓ</t>
    <phoneticPr fontId="4"/>
  </si>
  <si>
    <t>Ｍ</t>
    <phoneticPr fontId="4"/>
  </si>
  <si>
    <t>Ｌ</t>
    <phoneticPr fontId="4"/>
  </si>
  <si>
    <t>ＸＬ</t>
    <phoneticPr fontId="4"/>
  </si>
  <si>
    <t>ＦＩＡマスターズスイミングフェスティバル２０１８</t>
    <phoneticPr fontId="4"/>
  </si>
  <si>
    <t>fia2018@tdsystem.co.jp</t>
    <phoneticPr fontId="4"/>
  </si>
  <si>
    <t>２ＸＬ</t>
    <phoneticPr fontId="4"/>
  </si>
  <si>
    <t>泳法ワンポイントレッスン</t>
    <rPh sb="0" eb="2">
      <t>エイホウ</t>
    </rPh>
    <phoneticPr fontId="4"/>
  </si>
  <si>
    <t>第１回　９：３０～１０：００</t>
    <rPh sb="0" eb="1">
      <t>ダイ</t>
    </rPh>
    <rPh sb="2" eb="3">
      <t>カイ</t>
    </rPh>
    <phoneticPr fontId="4"/>
  </si>
  <si>
    <t>第２回　１０：２０～１０：５０</t>
    <rPh sb="0" eb="1">
      <t>ダイ</t>
    </rPh>
    <rPh sb="2" eb="3">
      <t>カイ</t>
    </rPh>
    <phoneticPr fontId="4"/>
  </si>
  <si>
    <t>第３回　１３：４０～１４：１０</t>
    <rPh sb="0" eb="1">
      <t>ダイ</t>
    </rPh>
    <rPh sb="2" eb="3">
      <t>カイ</t>
    </rPh>
    <phoneticPr fontId="4"/>
  </si>
  <si>
    <t>第４回　１５：５０～１６：２０</t>
    <rPh sb="0" eb="1">
      <t>ダイ</t>
    </rPh>
    <rPh sb="2" eb="3">
      <t>カイ</t>
    </rPh>
    <phoneticPr fontId="4"/>
  </si>
  <si>
    <t>第1回</t>
    <rPh sb="0" eb="1">
      <t>ダイ</t>
    </rPh>
    <rPh sb="2" eb="3">
      <t>カイ</t>
    </rPh>
    <phoneticPr fontId="4"/>
  </si>
  <si>
    <t>第2回</t>
    <rPh sb="0" eb="1">
      <t>ダイ</t>
    </rPh>
    <rPh sb="2" eb="3">
      <t>カイ</t>
    </rPh>
    <phoneticPr fontId="4"/>
  </si>
  <si>
    <t>第3回</t>
    <rPh sb="0" eb="1">
      <t>ダイ</t>
    </rPh>
    <rPh sb="2" eb="3">
      <t>カイ</t>
    </rPh>
    <phoneticPr fontId="4"/>
  </si>
  <si>
    <t>第4回</t>
    <rPh sb="0" eb="1">
      <t>ダイ</t>
    </rPh>
    <rPh sb="2" eb="3">
      <t>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</si>
</sst>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yyyy/mm/dd"/>
    <numFmt numFmtId="177" formatCode="[&lt;100]0.00;0&quot;:&quot;00.00"/>
    <numFmt numFmtId="178" formatCode="0&quot;歳&quot;"/>
    <numFmt numFmtId="179" formatCode="#,##0&quot;円&quot;"/>
    <numFmt numFmtId="180" formatCode="0&quot;名&quot;"/>
    <numFmt numFmtId="181" formatCode="0&quot;種目&quot;"/>
    <numFmt numFmtId="182" formatCode="0&quot; 種目&quot;"/>
    <numFmt numFmtId="183" formatCode="d"/>
    <numFmt numFmtId="184" formatCode="&quot; &quot;@"/>
  </numFmts>
  <fonts count="30" x14ac:knownFonts="1">
    <font>
      <sz val="10"/>
      <name val="ＭＳ 明朝"/>
      <family val="1"/>
      <charset val="128"/>
    </font>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b/>
      <sz val="18"/>
      <name val="ＭＳ 明朝"/>
      <family val="1"/>
      <charset val="128"/>
    </font>
    <font>
      <b/>
      <sz val="14"/>
      <name val="ＭＳ 明朝"/>
      <family val="1"/>
      <charset val="128"/>
    </font>
    <font>
      <b/>
      <sz val="15"/>
      <name val="ＭＳ 明朝"/>
      <family val="1"/>
      <charset val="128"/>
    </font>
    <font>
      <b/>
      <sz val="9"/>
      <name val="ＭＳ 明朝"/>
      <family val="1"/>
      <charset val="128"/>
    </font>
    <font>
      <b/>
      <sz val="10"/>
      <color indexed="10"/>
      <name val="ＭＳ 明朝"/>
      <family val="1"/>
      <charset val="128"/>
    </font>
    <font>
      <sz val="11"/>
      <name val="ＭＳ Ｐゴシック"/>
      <family val="3"/>
      <charset val="128"/>
    </font>
    <font>
      <sz val="6"/>
      <name val="ＭＳ Ｐゴシック"/>
      <family val="3"/>
      <charset val="128"/>
    </font>
    <font>
      <sz val="12"/>
      <name val="ＭＳ Ｐゴシック"/>
      <family val="3"/>
      <charset val="128"/>
    </font>
    <font>
      <sz val="18"/>
      <name val="ＭＳ 明朝"/>
      <family val="1"/>
      <charset val="128"/>
    </font>
    <font>
      <sz val="9"/>
      <name val="ＭＳ 明朝"/>
      <family val="1"/>
      <charset val="128"/>
    </font>
    <font>
      <b/>
      <sz val="14"/>
      <color indexed="10"/>
      <name val="ＭＳ ゴシック"/>
      <family val="3"/>
      <charset val="128"/>
    </font>
    <font>
      <sz val="11"/>
      <name val="ＭＳ 明朝"/>
      <family val="1"/>
      <charset val="128"/>
    </font>
    <font>
      <sz val="6"/>
      <name val="ＭＳ Ｐゴシック"/>
      <family val="3"/>
      <charset val="128"/>
    </font>
    <font>
      <sz val="10"/>
      <color theme="1"/>
      <name val="ＭＳ Ｐ明朝"/>
      <family val="1"/>
      <charset val="128"/>
    </font>
    <font>
      <b/>
      <sz val="14"/>
      <name val="ＭＳ ゴシック"/>
      <family val="3"/>
      <charset val="128"/>
    </font>
    <font>
      <b/>
      <sz val="12"/>
      <color rgb="FFFF0000"/>
      <name val="ＭＳ 明朝"/>
      <family val="1"/>
      <charset val="128"/>
    </font>
    <font>
      <b/>
      <sz val="14"/>
      <color rgb="FFFF0000"/>
      <name val="ＭＳ 明朝"/>
      <family val="1"/>
      <charset val="128"/>
    </font>
    <font>
      <sz val="12"/>
      <color theme="0"/>
      <name val="ＭＳ 明朝"/>
      <family val="1"/>
      <charset val="128"/>
    </font>
    <font>
      <sz val="9"/>
      <color rgb="FFFF0000"/>
      <name val="ＭＳ 明朝"/>
      <family val="1"/>
      <charset val="128"/>
    </font>
    <font>
      <b/>
      <sz val="11"/>
      <color indexed="10"/>
      <name val="ＭＳ ゴシック"/>
      <family val="3"/>
      <charset val="128"/>
    </font>
    <font>
      <sz val="6"/>
      <name val="ＭＳ Ｐゴシック"/>
      <family val="2"/>
      <charset val="128"/>
      <scheme val="minor"/>
    </font>
    <font>
      <sz val="10"/>
      <color rgb="FF000000"/>
      <name val="ＭＳ Ｐ明朝"/>
      <family val="1"/>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rgb="FFFFFF99"/>
        <bgColor indexed="64"/>
      </patternFill>
    </fill>
    <fill>
      <patternFill patternType="solid">
        <fgColor rgb="FF99FFCC"/>
        <bgColor indexed="64"/>
      </patternFill>
    </fill>
    <fill>
      <patternFill patternType="solid">
        <fgColor theme="0"/>
        <bgColor indexed="64"/>
      </patternFill>
    </fill>
    <fill>
      <patternFill patternType="solid">
        <fgColor rgb="FFCCFFFF"/>
        <bgColor indexed="64"/>
      </patternFill>
    </fill>
    <fill>
      <patternFill patternType="solid">
        <fgColor rgb="FFFF99CC"/>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alignment vertical="center"/>
    </xf>
    <xf numFmtId="0" fontId="13" fillId="0" borderId="0"/>
    <xf numFmtId="0" fontId="2" fillId="0" borderId="0">
      <alignment vertical="center"/>
    </xf>
    <xf numFmtId="0" fontId="2" fillId="0" borderId="0">
      <alignment vertical="center"/>
    </xf>
  </cellStyleXfs>
  <cellXfs count="248">
    <xf numFmtId="0" fontId="0" fillId="0" borderId="0" xfId="0">
      <alignment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0" fontId="9" fillId="0" borderId="0" xfId="0" applyFont="1" applyFill="1" applyAlignment="1" applyProtection="1">
      <alignment horizontal="left" vertical="center"/>
    </xf>
    <xf numFmtId="0" fontId="5" fillId="0" borderId="0" xfId="0" applyFont="1" applyFill="1" applyProtection="1">
      <alignment vertical="center"/>
    </xf>
    <xf numFmtId="0" fontId="7" fillId="0" borderId="0" xfId="0" applyFont="1" applyFill="1" applyAlignment="1" applyProtection="1">
      <alignment vertical="center"/>
    </xf>
    <xf numFmtId="0" fontId="5" fillId="0" borderId="0" xfId="0" applyFont="1" applyFill="1" applyAlignment="1" applyProtection="1">
      <alignment vertical="center" shrinkToFit="1"/>
    </xf>
    <xf numFmtId="0" fontId="3" fillId="0" borderId="0" xfId="0" applyFont="1" applyFill="1" applyProtection="1">
      <alignment vertical="center"/>
    </xf>
    <xf numFmtId="0" fontId="7" fillId="0" borderId="0" xfId="0" applyFont="1" applyFill="1" applyAlignment="1" applyProtection="1">
      <alignment horizontal="left" vertical="center"/>
    </xf>
    <xf numFmtId="0" fontId="5" fillId="0" borderId="1" xfId="0" applyFont="1" applyFill="1" applyBorder="1" applyAlignment="1" applyProtection="1">
      <alignment horizontal="center" vertical="center"/>
    </xf>
    <xf numFmtId="0" fontId="5" fillId="0" borderId="0" xfId="0" applyFont="1" applyFill="1" applyBorder="1" applyAlignment="1" applyProtection="1">
      <alignment horizontal="center" vertical="center" shrinkToFit="1"/>
    </xf>
    <xf numFmtId="0" fontId="5"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1" fontId="5" fillId="0" borderId="0" xfId="0" applyNumberFormat="1" applyFont="1" applyFill="1" applyBorder="1" applyProtection="1">
      <alignment vertical="center"/>
    </xf>
    <xf numFmtId="1" fontId="5" fillId="0" borderId="0" xfId="0" applyNumberFormat="1" applyFont="1" applyFill="1" applyProtection="1">
      <alignment vertical="center"/>
    </xf>
    <xf numFmtId="0" fontId="9" fillId="0" borderId="0" xfId="0" applyFont="1" applyFill="1" applyProtection="1">
      <alignment vertical="center"/>
    </xf>
    <xf numFmtId="0" fontId="0" fillId="0" borderId="0" xfId="0" applyFill="1" applyProtection="1">
      <alignment vertical="center"/>
    </xf>
    <xf numFmtId="0" fontId="0" fillId="0" borderId="0" xfId="0" applyFill="1" applyAlignment="1" applyProtection="1">
      <alignment horizontal="center" vertical="center"/>
    </xf>
    <xf numFmtId="0" fontId="7" fillId="0" borderId="0" xfId="0" applyFont="1" applyFill="1" applyProtection="1">
      <alignment vertical="center"/>
    </xf>
    <xf numFmtId="0" fontId="7" fillId="0" borderId="0" xfId="0" applyFont="1" applyFill="1" applyAlignment="1" applyProtection="1">
      <alignment horizontal="center" vertical="center"/>
    </xf>
    <xf numFmtId="0" fontId="0" fillId="0" borderId="1"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Protection="1">
      <alignment vertical="center"/>
    </xf>
    <xf numFmtId="0" fontId="0" fillId="0" borderId="1" xfId="0" applyFill="1" applyBorder="1" applyProtection="1">
      <alignment vertical="center"/>
    </xf>
    <xf numFmtId="178" fontId="0" fillId="0" borderId="1" xfId="0" applyNumberFormat="1" applyFill="1" applyBorder="1" applyAlignment="1" applyProtection="1">
      <alignment horizontal="center" vertical="center"/>
    </xf>
    <xf numFmtId="0" fontId="0" fillId="0" borderId="4" xfId="0" applyFill="1" applyBorder="1" applyProtection="1">
      <alignment vertical="center"/>
    </xf>
    <xf numFmtId="0" fontId="0" fillId="0" borderId="5" xfId="0" applyFill="1" applyBorder="1" applyProtection="1">
      <alignment vertical="center"/>
    </xf>
    <xf numFmtId="0" fontId="0" fillId="0" borderId="7" xfId="0" applyFill="1" applyBorder="1" applyProtection="1">
      <alignment vertical="center"/>
    </xf>
    <xf numFmtId="0" fontId="6" fillId="0" borderId="8"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7" fillId="0" borderId="0" xfId="0" applyFont="1" applyFill="1" applyAlignment="1" applyProtection="1">
      <alignment horizontal="righ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11" fillId="0" borderId="0" xfId="0" applyFont="1" applyFill="1" applyBorder="1" applyAlignment="1" applyProtection="1">
      <alignment horizontal="right" vertical="center"/>
    </xf>
    <xf numFmtId="0" fontId="9" fillId="0" borderId="0" xfId="0" applyFont="1" applyFill="1" applyAlignment="1" applyProtection="1">
      <alignment horizontal="right" vertical="center"/>
    </xf>
    <xf numFmtId="0" fontId="5" fillId="0" borderId="0" xfId="0" applyFont="1" applyFill="1" applyBorder="1" applyProtection="1">
      <alignment vertical="center"/>
    </xf>
    <xf numFmtId="0" fontId="6" fillId="0" borderId="0" xfId="0" applyFont="1" applyFill="1" applyAlignment="1" applyProtection="1">
      <alignment horizontal="left" vertical="center"/>
    </xf>
    <xf numFmtId="0" fontId="6" fillId="0" borderId="3" xfId="0" applyFont="1" applyFill="1" applyBorder="1" applyAlignment="1" applyProtection="1">
      <alignment horizontal="center" vertical="center"/>
    </xf>
    <xf numFmtId="0" fontId="6" fillId="0" borderId="9" xfId="0" applyFont="1" applyFill="1" applyBorder="1" applyAlignment="1" applyProtection="1">
      <alignment vertical="center"/>
    </xf>
    <xf numFmtId="0" fontId="3" fillId="0" borderId="0" xfId="0" applyFont="1" applyFill="1" applyBorder="1" applyProtection="1">
      <alignment vertical="center"/>
    </xf>
    <xf numFmtId="0" fontId="12" fillId="0" borderId="0" xfId="0" applyFont="1" applyFill="1" applyProtection="1">
      <alignment vertical="center"/>
    </xf>
    <xf numFmtId="1" fontId="0" fillId="0" borderId="0" xfId="0" applyNumberFormat="1">
      <alignment vertical="center"/>
    </xf>
    <xf numFmtId="49" fontId="0" fillId="0" borderId="0" xfId="0" applyNumberFormat="1">
      <alignment vertical="center"/>
    </xf>
    <xf numFmtId="0" fontId="15" fillId="0" borderId="0" xfId="1" applyFont="1" applyBorder="1"/>
    <xf numFmtId="0" fontId="15" fillId="0" borderId="3" xfId="1" applyFont="1" applyBorder="1"/>
    <xf numFmtId="0" fontId="15" fillId="0" borderId="2" xfId="1" applyFont="1" applyBorder="1"/>
    <xf numFmtId="183" fontId="8" fillId="0" borderId="0" xfId="0" applyNumberFormat="1" applyFont="1" applyFill="1" applyAlignment="1" applyProtection="1">
      <alignment horizontal="right" vertical="center"/>
    </xf>
    <xf numFmtId="177" fontId="0" fillId="2" borderId="1" xfId="0" applyNumberFormat="1" applyFill="1" applyBorder="1" applyProtection="1">
      <alignment vertical="center"/>
      <protection locked="0"/>
    </xf>
    <xf numFmtId="0" fontId="0" fillId="2" borderId="1" xfId="0" applyFill="1" applyBorder="1" applyAlignment="1" applyProtection="1">
      <alignment vertical="center" shrinkToFit="1"/>
      <protection locked="0"/>
    </xf>
    <xf numFmtId="179" fontId="5" fillId="0" borderId="0" xfId="0" applyNumberFormat="1" applyFont="1" applyFill="1" applyAlignment="1" applyProtection="1">
      <alignment horizontal="right" vertical="center"/>
    </xf>
    <xf numFmtId="182" fontId="5" fillId="0" borderId="0" xfId="0" applyNumberFormat="1" applyFont="1" applyFill="1" applyAlignment="1" applyProtection="1">
      <alignment horizontal="right" vertical="center"/>
    </xf>
    <xf numFmtId="0" fontId="5" fillId="0" borderId="3" xfId="0" applyFont="1" applyFill="1" applyBorder="1" applyProtection="1">
      <alignment vertical="center"/>
    </xf>
    <xf numFmtId="0" fontId="5" fillId="0" borderId="0" xfId="0" applyFont="1" applyFill="1" applyAlignment="1" applyProtection="1">
      <alignment horizontal="right" vertical="center"/>
    </xf>
    <xf numFmtId="0" fontId="17" fillId="0" borderId="0" xfId="0" applyFont="1" applyFill="1" applyProtection="1">
      <alignment vertical="center"/>
    </xf>
    <xf numFmtId="56" fontId="0" fillId="0" borderId="0" xfId="0" applyNumberFormat="1">
      <alignment vertical="center"/>
    </xf>
    <xf numFmtId="0" fontId="5" fillId="0" borderId="1" xfId="0" applyFont="1" applyFill="1" applyBorder="1" applyAlignment="1" applyProtection="1">
      <alignment horizontal="center" vertical="center" shrinkToFit="1"/>
    </xf>
    <xf numFmtId="0" fontId="6" fillId="0" borderId="0" xfId="0" applyFont="1" applyFill="1" applyBorder="1" applyAlignment="1" applyProtection="1">
      <alignment horizontal="left" vertical="center" shrinkToFit="1"/>
    </xf>
    <xf numFmtId="177" fontId="19" fillId="3" borderId="1" xfId="0" applyNumberFormat="1" applyFont="1" applyFill="1" applyBorder="1" applyProtection="1">
      <alignment vertical="center"/>
      <protection locked="0"/>
    </xf>
    <xf numFmtId="177" fontId="19" fillId="4" borderId="1" xfId="0" applyNumberFormat="1" applyFont="1" applyFill="1" applyBorder="1" applyProtection="1">
      <alignment vertical="center"/>
      <protection locked="0"/>
    </xf>
    <xf numFmtId="0" fontId="0" fillId="0" borderId="0" xfId="0" applyFont="1" applyFill="1" applyBorder="1" applyProtection="1">
      <alignment vertical="center"/>
    </xf>
    <xf numFmtId="0" fontId="18" fillId="0" borderId="0" xfId="0" applyFont="1" applyFill="1" applyAlignment="1" applyProtection="1">
      <alignment vertical="center"/>
    </xf>
    <xf numFmtId="0" fontId="6" fillId="0" borderId="0" xfId="0" quotePrefix="1" applyFont="1" applyFill="1" applyAlignment="1" applyProtection="1">
      <alignment horizontal="center" vertical="center"/>
    </xf>
    <xf numFmtId="14" fontId="0" fillId="0" borderId="0" xfId="0" applyNumberFormat="1">
      <alignment vertical="center"/>
    </xf>
    <xf numFmtId="0" fontId="0" fillId="0" borderId="0" xfId="0" applyAlignment="1">
      <alignment horizontal="center" vertical="center"/>
    </xf>
    <xf numFmtId="0" fontId="0" fillId="0" borderId="3" xfId="0" applyBorder="1">
      <alignment vertical="center"/>
    </xf>
    <xf numFmtId="0" fontId="5" fillId="0" borderId="1" xfId="0" applyFont="1" applyFill="1" applyBorder="1" applyProtection="1">
      <alignment vertical="center"/>
    </xf>
    <xf numFmtId="0" fontId="0" fillId="0" borderId="0" xfId="0" applyFill="1" applyBorder="1">
      <alignment vertical="center"/>
    </xf>
    <xf numFmtId="0" fontId="0" fillId="0" borderId="3" xfId="0" applyFill="1" applyBorder="1">
      <alignment vertical="center"/>
    </xf>
    <xf numFmtId="0" fontId="21" fillId="0" borderId="0" xfId="0" applyFont="1">
      <alignment vertical="center"/>
    </xf>
    <xf numFmtId="0" fontId="0" fillId="0" borderId="0" xfId="0" applyBorder="1">
      <alignment vertical="center"/>
    </xf>
    <xf numFmtId="0" fontId="0" fillId="0" borderId="6" xfId="0" applyBorder="1">
      <alignment vertical="center"/>
    </xf>
    <xf numFmtId="1" fontId="0" fillId="0" borderId="0" xfId="0" applyNumberFormat="1" applyBorder="1">
      <alignment vertical="center"/>
    </xf>
    <xf numFmtId="1" fontId="0" fillId="0" borderId="3" xfId="0" applyNumberFormat="1" applyBorder="1">
      <alignment vertical="center"/>
    </xf>
    <xf numFmtId="1" fontId="0" fillId="0" borderId="6" xfId="0" applyNumberFormat="1" applyBorder="1">
      <alignment vertical="center"/>
    </xf>
    <xf numFmtId="49" fontId="0" fillId="0" borderId="3" xfId="0" applyNumberFormat="1" applyBorder="1">
      <alignment vertical="center"/>
    </xf>
    <xf numFmtId="184" fontId="0" fillId="3" borderId="1" xfId="0" applyNumberFormat="1" applyFont="1" applyFill="1" applyBorder="1" applyAlignment="1" applyProtection="1">
      <alignment vertical="center" shrinkToFit="1"/>
      <protection locked="0"/>
    </xf>
    <xf numFmtId="184" fontId="0" fillId="4" borderId="1" xfId="0" applyNumberFormat="1" applyFont="1" applyFill="1" applyBorder="1" applyAlignment="1" applyProtection="1">
      <alignment vertical="center" shrinkToFit="1"/>
      <protection locked="0"/>
    </xf>
    <xf numFmtId="56" fontId="5" fillId="0" borderId="0" xfId="0" applyNumberFormat="1" applyFont="1" applyFill="1" applyProtection="1">
      <alignment vertical="center"/>
    </xf>
    <xf numFmtId="0" fontId="5" fillId="0" borderId="0" xfId="0" applyFont="1" applyFill="1" applyAlignment="1" applyProtection="1">
      <alignment horizontal="center" vertical="center"/>
    </xf>
    <xf numFmtId="0" fontId="5" fillId="0" borderId="1" xfId="0" applyFont="1" applyFill="1" applyBorder="1" applyAlignment="1" applyProtection="1">
      <alignment horizontal="center" vertical="center"/>
    </xf>
    <xf numFmtId="0" fontId="5" fillId="0" borderId="4" xfId="0" applyFont="1" applyFill="1" applyBorder="1" applyAlignment="1" applyProtection="1">
      <alignment vertical="center" shrinkToFit="1"/>
    </xf>
    <xf numFmtId="0" fontId="22" fillId="0" borderId="0" xfId="0" applyFont="1" applyFill="1" applyAlignment="1" applyProtection="1">
      <alignment vertical="center"/>
    </xf>
    <xf numFmtId="49" fontId="5" fillId="3" borderId="1" xfId="0" applyNumberFormat="1" applyFont="1" applyFill="1" applyBorder="1" applyAlignment="1" applyProtection="1">
      <alignment horizontal="center" vertical="center"/>
      <protection locked="0"/>
    </xf>
    <xf numFmtId="49" fontId="5" fillId="4" borderId="1" xfId="0" applyNumberFormat="1" applyFont="1" applyFill="1" applyBorder="1" applyAlignment="1" applyProtection="1">
      <alignment horizontal="center" vertical="center"/>
      <protection locked="0"/>
    </xf>
    <xf numFmtId="176" fontId="5" fillId="0" borderId="1" xfId="0" applyNumberFormat="1" applyFont="1" applyFill="1" applyBorder="1" applyAlignment="1" applyProtection="1">
      <alignment horizontal="center" vertical="center"/>
      <protection locked="0"/>
    </xf>
    <xf numFmtId="49" fontId="0" fillId="0" borderId="0" xfId="0" applyNumberFormat="1" applyBorder="1">
      <alignment vertical="center"/>
    </xf>
    <xf numFmtId="0" fontId="5" fillId="0" borderId="0" xfId="0" applyFont="1" applyFill="1" applyAlignment="1" applyProtection="1">
      <alignment horizontal="center" vertical="center"/>
    </xf>
    <xf numFmtId="0" fontId="18" fillId="0" borderId="0" xfId="0" applyFont="1" applyFill="1" applyAlignment="1" applyProtection="1">
      <alignment horizontal="center" vertical="center"/>
    </xf>
    <xf numFmtId="0" fontId="0" fillId="0" borderId="0" xfId="0" applyFill="1" applyAlignment="1" applyProtection="1">
      <alignment horizontal="center" vertical="center"/>
    </xf>
    <xf numFmtId="177" fontId="19" fillId="3" borderId="1" xfId="0" applyNumberFormat="1" applyFont="1" applyFill="1" applyBorder="1" applyAlignment="1" applyProtection="1">
      <alignment horizontal="center" vertical="center"/>
      <protection locked="0"/>
    </xf>
    <xf numFmtId="177" fontId="19" fillId="4" borderId="1"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8" fillId="0" borderId="0" xfId="0" applyFont="1" applyFill="1" applyAlignment="1" applyProtection="1">
      <alignment vertical="center" shrinkToFit="1"/>
    </xf>
    <xf numFmtId="0" fontId="7" fillId="0" borderId="0" xfId="0" applyFont="1" applyFill="1" applyAlignment="1" applyProtection="1">
      <alignment vertical="center" shrinkToFit="1"/>
    </xf>
    <xf numFmtId="0" fontId="5" fillId="3" borderId="1" xfId="0" applyFont="1" applyFill="1" applyBorder="1" applyAlignment="1" applyProtection="1">
      <alignment vertical="center" shrinkToFit="1"/>
      <protection locked="0"/>
    </xf>
    <xf numFmtId="0" fontId="7" fillId="0" borderId="0" xfId="0" applyFont="1" applyFill="1" applyAlignment="1" applyProtection="1">
      <alignment horizontal="left" vertical="center" shrinkToFit="1"/>
    </xf>
    <xf numFmtId="0" fontId="5" fillId="4" borderId="1" xfId="0" applyFont="1" applyFill="1" applyBorder="1" applyAlignment="1" applyProtection="1">
      <alignment vertical="center" shrinkToFit="1"/>
      <protection locked="0"/>
    </xf>
    <xf numFmtId="0" fontId="0" fillId="0" borderId="1" xfId="0" applyFont="1" applyFill="1" applyBorder="1" applyAlignment="1" applyProtection="1">
      <alignment horizontal="center" vertical="center" wrapText="1" shrinkToFit="1"/>
    </xf>
    <xf numFmtId="0" fontId="0" fillId="0" borderId="3" xfId="0" applyFill="1" applyBorder="1" applyProtection="1">
      <alignment vertical="center"/>
    </xf>
    <xf numFmtId="0" fontId="0" fillId="0" borderId="4" xfId="0" applyFill="1" applyBorder="1" applyAlignment="1" applyProtection="1">
      <alignment horizontal="center" vertical="center"/>
    </xf>
    <xf numFmtId="178" fontId="0" fillId="5" borderId="1" xfId="0" applyNumberFormat="1" applyFill="1" applyBorder="1" applyAlignment="1" applyProtection="1">
      <alignment vertical="center"/>
      <protection locked="0"/>
    </xf>
    <xf numFmtId="0" fontId="0" fillId="0" borderId="0" xfId="0" applyFill="1" applyAlignment="1" applyProtection="1">
      <alignment horizontal="left" vertical="center"/>
    </xf>
    <xf numFmtId="0" fontId="0" fillId="0" borderId="0" xfId="0" applyFill="1" applyBorder="1" applyAlignment="1" applyProtection="1">
      <alignment horizontal="left" vertical="center"/>
    </xf>
    <xf numFmtId="0" fontId="0" fillId="0" borderId="3"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78" fontId="0" fillId="0" borderId="3" xfId="0" applyNumberFormat="1" applyFill="1" applyBorder="1" applyAlignment="1" applyProtection="1">
      <alignment horizontal="left" vertical="center"/>
    </xf>
    <xf numFmtId="0" fontId="18"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23" fillId="0" borderId="0" xfId="0" applyFont="1" applyFill="1" applyProtection="1">
      <alignment vertical="center"/>
    </xf>
    <xf numFmtId="0" fontId="24" fillId="0" borderId="0" xfId="0" applyFont="1" applyFill="1" applyProtection="1">
      <alignment vertical="center"/>
    </xf>
    <xf numFmtId="183" fontId="7" fillId="0" borderId="0" xfId="0" applyNumberFormat="1" applyFont="1" applyFill="1" applyAlignment="1" applyProtection="1">
      <alignment horizontal="right" vertical="center"/>
    </xf>
    <xf numFmtId="0" fontId="3" fillId="0" borderId="12" xfId="0" applyFont="1" applyFill="1" applyBorder="1" applyProtection="1">
      <alignment vertical="center"/>
    </xf>
    <xf numFmtId="0" fontId="5" fillId="0" borderId="0" xfId="0" applyFont="1" applyFill="1" applyBorder="1" applyAlignment="1" applyProtection="1">
      <alignment vertical="center" shrinkToFit="1"/>
    </xf>
    <xf numFmtId="1" fontId="6" fillId="6" borderId="1" xfId="0" applyNumberFormat="1" applyFont="1" applyFill="1" applyBorder="1" applyAlignment="1" applyProtection="1">
      <alignment horizontal="center" vertical="center"/>
      <protection locked="0"/>
    </xf>
    <xf numFmtId="0" fontId="7" fillId="6" borderId="2" xfId="0" applyFont="1" applyFill="1" applyBorder="1" applyAlignment="1" applyProtection="1">
      <alignment horizontal="center" vertical="center" shrinkToFit="1"/>
    </xf>
    <xf numFmtId="0" fontId="7" fillId="6" borderId="2" xfId="0" applyFont="1" applyFill="1" applyBorder="1" applyAlignment="1" applyProtection="1">
      <alignment horizontal="center" vertical="center" shrinkToFit="1"/>
      <protection locked="0"/>
    </xf>
    <xf numFmtId="0" fontId="25" fillId="0" borderId="0" xfId="0" applyFont="1" applyFill="1" applyProtection="1">
      <alignment vertical="center"/>
    </xf>
    <xf numFmtId="0" fontId="5" fillId="7" borderId="0" xfId="0" applyFont="1" applyFill="1" applyProtection="1">
      <alignment vertical="center"/>
    </xf>
    <xf numFmtId="0" fontId="26" fillId="0" borderId="0" xfId="0" applyFont="1" applyFill="1" applyProtection="1">
      <alignment vertical="center"/>
    </xf>
    <xf numFmtId="0" fontId="6" fillId="0" borderId="0" xfId="0" applyFont="1" applyFill="1" applyBorder="1" applyAlignment="1" applyProtection="1">
      <alignment horizontal="center" vertical="center" shrinkToFit="1"/>
    </xf>
    <xf numFmtId="0" fontId="9" fillId="0" borderId="3" xfId="0" applyFont="1" applyFill="1" applyBorder="1" applyAlignment="1" applyProtection="1">
      <alignment horizontal="right" vertical="center"/>
    </xf>
    <xf numFmtId="0" fontId="5" fillId="0" borderId="14" xfId="0" applyFont="1" applyFill="1" applyBorder="1" applyProtection="1">
      <alignment vertical="center"/>
    </xf>
    <xf numFmtId="0" fontId="9" fillId="0" borderId="15" xfId="0" applyFont="1" applyFill="1" applyBorder="1" applyAlignment="1" applyProtection="1">
      <alignment horizontal="right" vertical="center"/>
    </xf>
    <xf numFmtId="0" fontId="27" fillId="0" borderId="0" xfId="0" applyFont="1" applyFill="1" applyAlignment="1" applyProtection="1">
      <alignment vertical="center"/>
    </xf>
    <xf numFmtId="0" fontId="15" fillId="0" borderId="0" xfId="1" applyFont="1" applyBorder="1" applyAlignment="1">
      <alignment horizontal="left"/>
    </xf>
    <xf numFmtId="0" fontId="2" fillId="0" borderId="0" xfId="2">
      <alignment vertical="center"/>
    </xf>
    <xf numFmtId="0" fontId="13" fillId="0" borderId="6" xfId="1" applyFont="1" applyBorder="1" applyAlignment="1">
      <alignment vertical="center"/>
    </xf>
    <xf numFmtId="0" fontId="15" fillId="0" borderId="6" xfId="1" applyFont="1" applyBorder="1"/>
    <xf numFmtId="0" fontId="0" fillId="0" borderId="0" xfId="0" applyFill="1" applyBorder="1" applyAlignment="1" applyProtection="1">
      <alignment vertical="center" shrinkToFit="1"/>
    </xf>
    <xf numFmtId="0" fontId="1" fillId="0" borderId="0" xfId="2" applyFont="1">
      <alignment vertical="center"/>
    </xf>
    <xf numFmtId="0" fontId="5" fillId="0" borderId="0" xfId="0" applyFont="1" applyFill="1" applyAlignment="1" applyProtection="1">
      <alignment vertical="center"/>
    </xf>
    <xf numFmtId="0" fontId="17" fillId="0" borderId="0" xfId="0" applyFont="1" applyFill="1" applyAlignment="1" applyProtection="1">
      <alignment vertical="center"/>
    </xf>
    <xf numFmtId="0" fontId="29" fillId="0" borderId="0" xfId="0" applyFont="1">
      <alignment vertical="center"/>
    </xf>
    <xf numFmtId="0" fontId="6" fillId="0" borderId="0" xfId="0" applyFont="1" applyFill="1" applyBorder="1" applyAlignment="1" applyProtection="1">
      <alignment horizontal="center" vertical="center" shrinkToFit="1"/>
    </xf>
    <xf numFmtId="1" fontId="5" fillId="0" borderId="0" xfId="0" applyNumberFormat="1" applyFont="1" applyFill="1" applyAlignment="1" applyProtection="1">
      <alignment vertical="center"/>
    </xf>
    <xf numFmtId="177" fontId="5" fillId="8" borderId="1" xfId="0" applyNumberFormat="1" applyFont="1" applyFill="1" applyBorder="1" applyProtection="1">
      <alignment vertical="center"/>
      <protection locked="0"/>
    </xf>
    <xf numFmtId="0" fontId="9" fillId="0" borderId="2" xfId="0" applyFont="1" applyFill="1" applyBorder="1" applyAlignment="1" applyProtection="1">
      <alignment horizontal="left" vertical="center"/>
    </xf>
    <xf numFmtId="0" fontId="5" fillId="0" borderId="1" xfId="0" applyFont="1" applyFill="1" applyBorder="1" applyAlignment="1" applyProtection="1">
      <alignment horizontal="center" vertical="center"/>
    </xf>
    <xf numFmtId="0" fontId="0" fillId="0" borderId="0" xfId="0" applyNumberFormat="1" applyBorder="1">
      <alignment vertical="center"/>
    </xf>
    <xf numFmtId="0" fontId="0" fillId="0" borderId="3" xfId="0" applyNumberFormat="1" applyBorder="1">
      <alignment vertical="center"/>
    </xf>
    <xf numFmtId="176" fontId="5" fillId="8" borderId="1" xfId="0" applyNumberFormat="1" applyFont="1" applyFill="1" applyBorder="1" applyAlignment="1" applyProtection="1">
      <alignment horizontal="center" vertical="center"/>
      <protection locked="0"/>
    </xf>
    <xf numFmtId="176" fontId="5" fillId="9" borderId="1" xfId="0" applyNumberFormat="1" applyFont="1" applyFill="1" applyBorder="1" applyAlignment="1" applyProtection="1">
      <alignment horizontal="center" vertical="center"/>
      <protection locked="0"/>
    </xf>
    <xf numFmtId="177" fontId="5" fillId="9" borderId="1" xfId="0" applyNumberFormat="1" applyFont="1" applyFill="1" applyBorder="1" applyProtection="1">
      <alignment vertical="center"/>
      <protection locked="0"/>
    </xf>
    <xf numFmtId="0" fontId="5" fillId="0" borderId="0" xfId="0" applyFont="1" applyFill="1" applyBorder="1" applyAlignment="1" applyProtection="1">
      <alignment vertical="center" wrapText="1"/>
    </xf>
    <xf numFmtId="0" fontId="8" fillId="0" borderId="16" xfId="0" applyFont="1" applyFill="1" applyBorder="1" applyProtection="1">
      <alignment vertical="center"/>
    </xf>
    <xf numFmtId="0" fontId="16" fillId="0" borderId="0" xfId="0" applyFont="1" applyFill="1" applyBorder="1" applyProtection="1">
      <alignment vertical="center"/>
    </xf>
    <xf numFmtId="0" fontId="5" fillId="0" borderId="17" xfId="0" applyFont="1" applyFill="1" applyBorder="1" applyProtection="1">
      <alignment vertical="center"/>
    </xf>
    <xf numFmtId="0" fontId="5" fillId="0" borderId="18" xfId="0" applyFont="1" applyFill="1" applyBorder="1" applyProtection="1">
      <alignment vertical="center"/>
    </xf>
    <xf numFmtId="0" fontId="5" fillId="0" borderId="19" xfId="0" applyFont="1" applyFill="1" applyBorder="1" applyProtection="1">
      <alignment vertical="center"/>
    </xf>
    <xf numFmtId="0" fontId="5" fillId="0" borderId="20" xfId="0" applyFont="1" applyFill="1" applyBorder="1" applyProtection="1">
      <alignment vertical="center"/>
    </xf>
    <xf numFmtId="0" fontId="8" fillId="0" borderId="21" xfId="0" applyFont="1" applyFill="1" applyBorder="1" applyProtection="1">
      <alignment vertical="center"/>
    </xf>
    <xf numFmtId="0" fontId="5" fillId="0" borderId="22" xfId="0" applyFont="1" applyFill="1" applyBorder="1" applyProtection="1">
      <alignment vertical="center"/>
    </xf>
    <xf numFmtId="14" fontId="5" fillId="0" borderId="22" xfId="0" applyNumberFormat="1" applyFont="1" applyFill="1" applyBorder="1" applyAlignment="1" applyProtection="1">
      <alignment vertical="center"/>
    </xf>
    <xf numFmtId="14" fontId="8" fillId="0" borderId="22" xfId="0" applyNumberFormat="1" applyFont="1" applyFill="1" applyBorder="1" applyAlignment="1" applyProtection="1">
      <alignment vertical="center"/>
    </xf>
    <xf numFmtId="0" fontId="5" fillId="0" borderId="23" xfId="0" applyFont="1" applyFill="1" applyBorder="1" applyProtection="1">
      <alignment vertical="center"/>
    </xf>
    <xf numFmtId="0" fontId="5" fillId="0" borderId="16" xfId="0" applyFont="1" applyFill="1" applyBorder="1" applyProtection="1">
      <alignment vertical="center"/>
    </xf>
    <xf numFmtId="0" fontId="5" fillId="0" borderId="4" xfId="0"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wrapText="1"/>
    </xf>
    <xf numFmtId="177" fontId="5" fillId="8" borderId="1" xfId="0" applyNumberFormat="1" applyFont="1" applyFill="1" applyBorder="1" applyAlignment="1" applyProtection="1">
      <alignment vertical="center" shrinkToFit="1"/>
      <protection locked="0"/>
    </xf>
    <xf numFmtId="177" fontId="5" fillId="9" borderId="1" xfId="0" applyNumberFormat="1" applyFont="1" applyFill="1" applyBorder="1" applyAlignment="1" applyProtection="1">
      <alignment vertical="center" shrinkToFit="1"/>
      <protection locked="0"/>
    </xf>
    <xf numFmtId="0" fontId="0" fillId="0" borderId="0" xfId="0" applyFill="1">
      <alignment vertical="center"/>
    </xf>
    <xf numFmtId="0" fontId="5" fillId="0" borderId="7"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6" fillId="6" borderId="14" xfId="0" applyFont="1" applyFill="1" applyBorder="1" applyAlignment="1" applyProtection="1">
      <alignment horizontal="center" vertical="center" shrinkToFit="1"/>
      <protection locked="0"/>
    </xf>
    <xf numFmtId="0" fontId="6" fillId="6" borderId="2" xfId="0" applyFont="1" applyFill="1" applyBorder="1" applyAlignment="1" applyProtection="1">
      <alignment horizontal="center" vertical="center" shrinkToFit="1"/>
      <protection locked="0"/>
    </xf>
    <xf numFmtId="0" fontId="6" fillId="6" borderId="15" xfId="0" applyFont="1" applyFill="1" applyBorder="1" applyAlignment="1" applyProtection="1">
      <alignment horizontal="center" vertical="center" shrinkToFit="1"/>
      <protection locked="0"/>
    </xf>
    <xf numFmtId="182" fontId="5" fillId="0" borderId="0" xfId="0" applyNumberFormat="1" applyFont="1" applyFill="1" applyAlignment="1" applyProtection="1">
      <alignment horizontal="right" vertical="center"/>
    </xf>
    <xf numFmtId="183" fontId="11" fillId="0" borderId="0" xfId="0" applyNumberFormat="1" applyFont="1" applyFill="1" applyAlignment="1" applyProtection="1">
      <alignment horizontal="center" vertical="center"/>
    </xf>
    <xf numFmtId="0" fontId="7" fillId="6" borderId="14" xfId="0" applyFont="1" applyFill="1" applyBorder="1" applyAlignment="1" applyProtection="1">
      <alignment vertical="center" shrinkToFit="1"/>
      <protection locked="0"/>
    </xf>
    <xf numFmtId="0" fontId="7" fillId="6" borderId="2" xfId="0" applyFont="1" applyFill="1" applyBorder="1" applyAlignment="1" applyProtection="1">
      <alignment vertical="center" shrinkToFit="1"/>
      <protection locked="0"/>
    </xf>
    <xf numFmtId="0" fontId="7" fillId="6" borderId="15" xfId="0" applyFont="1" applyFill="1" applyBorder="1" applyAlignment="1" applyProtection="1">
      <alignment vertical="center" shrinkToFit="1"/>
      <protection locked="0"/>
    </xf>
    <xf numFmtId="0" fontId="6" fillId="0" borderId="0" xfId="0" applyFont="1" applyFill="1" applyBorder="1" applyAlignment="1" applyProtection="1">
      <alignment horizontal="center" vertical="center" shrinkToFit="1"/>
    </xf>
    <xf numFmtId="0" fontId="5" fillId="0" borderId="0" xfId="0" applyFont="1" applyFill="1" applyAlignment="1" applyProtection="1">
      <alignment horizontal="center" vertical="center"/>
    </xf>
    <xf numFmtId="0" fontId="5" fillId="6" borderId="14" xfId="0" applyFont="1" applyFill="1" applyBorder="1" applyAlignment="1" applyProtection="1">
      <alignment horizontal="center" vertical="center"/>
      <protection locked="0"/>
    </xf>
    <xf numFmtId="0" fontId="5" fillId="6" borderId="15" xfId="0" applyFont="1" applyFill="1" applyBorder="1" applyAlignment="1" applyProtection="1">
      <alignment horizontal="center" vertical="center"/>
      <protection locked="0"/>
    </xf>
    <xf numFmtId="179" fontId="5" fillId="0" borderId="0" xfId="0" applyNumberFormat="1" applyFont="1" applyFill="1" applyAlignment="1" applyProtection="1">
      <alignment horizontal="center" vertical="center"/>
    </xf>
    <xf numFmtId="1"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56" fontId="9" fillId="6" borderId="14" xfId="0" applyNumberFormat="1" applyFont="1" applyFill="1" applyBorder="1" applyAlignment="1" applyProtection="1">
      <alignment horizontal="center" vertical="center"/>
      <protection locked="0"/>
    </xf>
    <xf numFmtId="56" fontId="9" fillId="6" borderId="2" xfId="0" applyNumberFormat="1" applyFont="1" applyFill="1" applyBorder="1" applyAlignment="1" applyProtection="1">
      <alignment horizontal="center" vertical="center"/>
      <protection locked="0"/>
    </xf>
    <xf numFmtId="56" fontId="9" fillId="6" borderId="15" xfId="0" applyNumberFormat="1" applyFont="1" applyFill="1" applyBorder="1" applyAlignment="1" applyProtection="1">
      <alignment horizontal="center" vertical="center"/>
      <protection locked="0"/>
    </xf>
    <xf numFmtId="0" fontId="5" fillId="6" borderId="14" xfId="0" applyFont="1" applyFill="1" applyBorder="1" applyAlignment="1" applyProtection="1">
      <alignment horizontal="center" vertical="center" shrinkToFit="1"/>
      <protection locked="0"/>
    </xf>
    <xf numFmtId="0" fontId="5" fillId="6" borderId="2" xfId="0" applyFont="1" applyFill="1" applyBorder="1" applyAlignment="1" applyProtection="1">
      <alignment horizontal="center" vertical="center" shrinkToFit="1"/>
      <protection locked="0"/>
    </xf>
    <xf numFmtId="0" fontId="5" fillId="6" borderId="15" xfId="0" applyFont="1" applyFill="1" applyBorder="1" applyAlignment="1" applyProtection="1">
      <alignment horizontal="center" vertical="center" shrinkToFit="1"/>
      <protection locked="0"/>
    </xf>
    <xf numFmtId="176" fontId="8" fillId="0" borderId="0" xfId="0" applyNumberFormat="1" applyFont="1" applyFill="1" applyBorder="1" applyAlignment="1" applyProtection="1">
      <alignment horizontal="center" vertical="center"/>
    </xf>
    <xf numFmtId="180" fontId="5" fillId="0" borderId="0" xfId="0" applyNumberFormat="1" applyFont="1" applyFill="1" applyAlignment="1" applyProtection="1">
      <alignment horizontal="right" vertical="center"/>
    </xf>
    <xf numFmtId="181" fontId="5" fillId="0" borderId="0" xfId="0" applyNumberFormat="1" applyFont="1" applyFill="1" applyAlignment="1" applyProtection="1">
      <alignment horizontal="right" vertical="center" shrinkToFit="1"/>
    </xf>
    <xf numFmtId="179"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6" fillId="6" borderId="10" xfId="0" applyFont="1" applyFill="1" applyBorder="1" applyAlignment="1" applyProtection="1">
      <alignment horizontal="center" vertical="center" shrinkToFit="1"/>
      <protection locked="0"/>
    </xf>
    <xf numFmtId="0" fontId="6" fillId="6" borderId="6" xfId="0" applyFont="1" applyFill="1" applyBorder="1" applyAlignment="1" applyProtection="1">
      <alignment horizontal="center" vertical="center" shrinkToFit="1"/>
      <protection locked="0"/>
    </xf>
    <xf numFmtId="0" fontId="6" fillId="6" borderId="11" xfId="0" applyFont="1" applyFill="1" applyBorder="1" applyAlignment="1" applyProtection="1">
      <alignment horizontal="center" vertical="center" shrinkToFit="1"/>
      <protection locked="0"/>
    </xf>
    <xf numFmtId="0" fontId="6" fillId="6" borderId="14" xfId="0" applyFont="1" applyFill="1" applyBorder="1" applyAlignment="1" applyProtection="1">
      <alignment horizontal="left" vertical="center" shrinkToFit="1"/>
      <protection locked="0"/>
    </xf>
    <xf numFmtId="0" fontId="6" fillId="6" borderId="2" xfId="0" applyFont="1" applyFill="1" applyBorder="1" applyAlignment="1" applyProtection="1">
      <alignment horizontal="left" vertical="center" shrinkToFit="1"/>
      <protection locked="0"/>
    </xf>
    <xf numFmtId="0" fontId="6" fillId="6" borderId="15" xfId="0" applyFont="1" applyFill="1" applyBorder="1" applyAlignment="1" applyProtection="1">
      <alignment horizontal="left" vertical="center" shrinkToFit="1"/>
      <protection locked="0"/>
    </xf>
    <xf numFmtId="179" fontId="5" fillId="0" borderId="0" xfId="0" applyNumberFormat="1" applyFont="1" applyFill="1" applyAlignment="1" applyProtection="1">
      <alignment horizontal="right" vertical="center"/>
    </xf>
    <xf numFmtId="0" fontId="7" fillId="0" borderId="14"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49" fontId="6" fillId="6" borderId="14" xfId="0" applyNumberFormat="1" applyFont="1" applyFill="1" applyBorder="1" applyAlignment="1" applyProtection="1">
      <alignment horizontal="left" vertical="center"/>
      <protection locked="0"/>
    </xf>
    <xf numFmtId="49" fontId="6" fillId="6" borderId="2" xfId="0" applyNumberFormat="1" applyFont="1" applyFill="1" applyBorder="1" applyAlignment="1" applyProtection="1">
      <alignment horizontal="left" vertical="center"/>
      <protection locked="0"/>
    </xf>
    <xf numFmtId="49" fontId="6" fillId="6" borderId="15" xfId="0" applyNumberFormat="1" applyFont="1" applyFill="1" applyBorder="1" applyAlignment="1" applyProtection="1">
      <alignment horizontal="left" vertical="center"/>
      <protection locked="0"/>
    </xf>
    <xf numFmtId="0" fontId="7" fillId="6" borderId="14" xfId="0" applyFont="1" applyFill="1" applyBorder="1" applyAlignment="1" applyProtection="1">
      <alignment horizontal="left" vertical="center"/>
      <protection locked="0"/>
    </xf>
    <xf numFmtId="0" fontId="7" fillId="6" borderId="2" xfId="0" applyFont="1" applyFill="1" applyBorder="1" applyAlignment="1" applyProtection="1">
      <alignment horizontal="left" vertical="center"/>
      <protection locked="0"/>
    </xf>
    <xf numFmtId="0" fontId="7" fillId="6" borderId="15" xfId="0" applyFont="1" applyFill="1" applyBorder="1" applyAlignment="1" applyProtection="1">
      <alignment horizontal="left" vertical="center"/>
      <protection locked="0"/>
    </xf>
    <xf numFmtId="0" fontId="6" fillId="6" borderId="14" xfId="0" applyFont="1" applyFill="1" applyBorder="1" applyAlignment="1" applyProtection="1">
      <alignment horizontal="left" vertical="center"/>
      <protection locked="0"/>
    </xf>
    <xf numFmtId="0" fontId="6" fillId="6" borderId="2" xfId="0" applyFont="1" applyFill="1" applyBorder="1" applyAlignment="1" applyProtection="1">
      <alignment horizontal="left" vertical="center"/>
      <protection locked="0"/>
    </xf>
    <xf numFmtId="0" fontId="6" fillId="6" borderId="15" xfId="0" applyFont="1" applyFill="1" applyBorder="1" applyAlignment="1" applyProtection="1">
      <alignment horizontal="left" vertical="center"/>
      <protection locked="0"/>
    </xf>
    <xf numFmtId="0" fontId="10" fillId="6" borderId="10" xfId="0" applyFont="1" applyFill="1" applyBorder="1" applyAlignment="1" applyProtection="1">
      <alignment horizontal="left" vertical="center"/>
      <protection locked="0"/>
    </xf>
    <xf numFmtId="0" fontId="10" fillId="6" borderId="6" xfId="0" applyFont="1" applyFill="1" applyBorder="1" applyAlignment="1" applyProtection="1">
      <alignment horizontal="left" vertical="center"/>
      <protection locked="0"/>
    </xf>
    <xf numFmtId="0" fontId="10" fillId="6" borderId="11" xfId="0" applyFont="1" applyFill="1" applyBorder="1" applyAlignment="1" applyProtection="1">
      <alignment horizontal="left" vertical="center"/>
      <protection locked="0"/>
    </xf>
    <xf numFmtId="0" fontId="9" fillId="6" borderId="10" xfId="0" applyFont="1" applyFill="1" applyBorder="1" applyAlignment="1" applyProtection="1">
      <alignment horizontal="left" vertical="center"/>
      <protection locked="0"/>
    </xf>
    <xf numFmtId="0" fontId="9" fillId="6" borderId="6" xfId="0" applyFont="1" applyFill="1" applyBorder="1" applyAlignment="1" applyProtection="1">
      <alignment horizontal="left" vertical="center"/>
      <protection locked="0"/>
    </xf>
    <xf numFmtId="0" fontId="9" fillId="6" borderId="11" xfId="0" applyFont="1" applyFill="1" applyBorder="1" applyAlignment="1" applyProtection="1">
      <alignment horizontal="left" vertical="center"/>
      <protection locked="0"/>
    </xf>
    <xf numFmtId="0" fontId="9" fillId="0" borderId="0" xfId="0" applyFont="1" applyFill="1" applyBorder="1" applyAlignment="1" applyProtection="1">
      <alignment horizontal="right" vertical="center"/>
    </xf>
    <xf numFmtId="0" fontId="9" fillId="0" borderId="12" xfId="0" applyFont="1" applyFill="1" applyBorder="1" applyAlignment="1" applyProtection="1">
      <alignment horizontal="right" vertical="center"/>
    </xf>
    <xf numFmtId="0" fontId="9" fillId="6" borderId="14" xfId="0" applyFont="1" applyFill="1" applyBorder="1" applyAlignment="1" applyProtection="1">
      <alignment horizontal="left" vertical="center"/>
      <protection locked="0"/>
    </xf>
    <xf numFmtId="0" fontId="9" fillId="6" borderId="2" xfId="0" applyFont="1" applyFill="1" applyBorder="1" applyAlignment="1" applyProtection="1">
      <alignment horizontal="left" vertical="center"/>
      <protection locked="0"/>
    </xf>
    <xf numFmtId="0" fontId="9" fillId="6" borderId="15" xfId="0" applyFont="1" applyFill="1" applyBorder="1" applyAlignment="1" applyProtection="1">
      <alignment horizontal="left" vertical="center"/>
      <protection locked="0"/>
    </xf>
    <xf numFmtId="0" fontId="8" fillId="6" borderId="1" xfId="0" applyFont="1" applyFill="1" applyBorder="1" applyAlignment="1" applyProtection="1">
      <alignment horizontal="left" vertical="center"/>
      <protection locked="0"/>
    </xf>
    <xf numFmtId="0" fontId="10" fillId="6" borderId="9" xfId="0" applyFont="1" applyFill="1" applyBorder="1" applyAlignment="1" applyProtection="1">
      <alignment horizontal="left" vertical="center"/>
      <protection locked="0"/>
    </xf>
    <xf numFmtId="0" fontId="10" fillId="6" borderId="3"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6" fillId="6" borderId="14" xfId="0" applyFont="1" applyFill="1" applyBorder="1" applyAlignment="1" applyProtection="1">
      <alignment horizontal="left" vertical="center"/>
      <protection locked="0"/>
    </xf>
    <xf numFmtId="0" fontId="16" fillId="6" borderId="2" xfId="0" applyFont="1" applyFill="1" applyBorder="1" applyAlignment="1" applyProtection="1">
      <alignment horizontal="left" vertical="center"/>
      <protection locked="0"/>
    </xf>
    <xf numFmtId="0" fontId="16" fillId="6" borderId="15" xfId="0" applyFont="1" applyFill="1" applyBorder="1" applyAlignment="1" applyProtection="1">
      <alignment horizontal="left" vertical="center"/>
      <protection locked="0"/>
    </xf>
    <xf numFmtId="0" fontId="7" fillId="0" borderId="3" xfId="0" applyFont="1" applyFill="1" applyBorder="1" applyAlignment="1" applyProtection="1">
      <alignment horizontal="right" vertical="center"/>
    </xf>
    <xf numFmtId="0" fontId="7" fillId="0" borderId="13" xfId="0" applyFont="1" applyFill="1" applyBorder="1" applyAlignment="1" applyProtection="1">
      <alignment horizontal="right" vertical="center"/>
    </xf>
    <xf numFmtId="0" fontId="5" fillId="6" borderId="2" xfId="0" applyFont="1" applyFill="1" applyBorder="1" applyAlignment="1" applyProtection="1">
      <alignment horizontal="center" vertical="center"/>
      <protection locked="0"/>
    </xf>
    <xf numFmtId="0" fontId="18"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0" fontId="7" fillId="0" borderId="12" xfId="0" applyFont="1" applyFill="1" applyBorder="1" applyAlignment="1" applyProtection="1">
      <alignment horizontal="right" vertical="center"/>
    </xf>
    <xf numFmtId="0" fontId="7" fillId="6" borderId="14" xfId="0" applyFont="1" applyFill="1" applyBorder="1" applyAlignment="1" applyProtection="1">
      <alignment horizontal="center" vertical="center" shrinkToFit="1"/>
      <protection locked="0"/>
    </xf>
    <xf numFmtId="0" fontId="7" fillId="6" borderId="2" xfId="0" applyFont="1" applyFill="1" applyBorder="1" applyAlignment="1" applyProtection="1">
      <alignment horizontal="center" vertical="center" shrinkToFit="1"/>
      <protection locked="0"/>
    </xf>
    <xf numFmtId="0" fontId="7" fillId="6" borderId="15" xfId="0" applyFont="1" applyFill="1" applyBorder="1" applyAlignment="1" applyProtection="1">
      <alignment horizontal="center" vertical="center" shrinkToFit="1"/>
      <protection locked="0"/>
    </xf>
    <xf numFmtId="183" fontId="11" fillId="0" borderId="12"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4"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15"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wrapText="1" shrinkToFit="1"/>
    </xf>
    <xf numFmtId="0" fontId="5" fillId="0" borderId="7" xfId="0" applyFont="1" applyFill="1" applyBorder="1" applyAlignment="1" applyProtection="1">
      <alignment horizontal="center" vertical="center" wrapText="1" shrinkToFit="1"/>
    </xf>
    <xf numFmtId="0" fontId="5" fillId="0" borderId="4"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0" fillId="0" borderId="0" xfId="0" applyAlignment="1">
      <alignment horizontal="center" vertical="center"/>
    </xf>
  </cellXfs>
  <cellStyles count="4">
    <cellStyle name="標準" xfId="0" builtinId="0"/>
    <cellStyle name="標準 2" xfId="3" xr:uid="{00000000-0005-0000-0000-000001000000}"/>
    <cellStyle name="標準 3" xfId="2" xr:uid="{00000000-0005-0000-0000-000002000000}"/>
    <cellStyle name="標準_申込書一式" xfId="1" xr:uid="{00000000-0005-0000-0000-000003000000}"/>
  </cellStyles>
  <dxfs count="5">
    <dxf>
      <font>
        <color theme="0"/>
      </font>
      <fill>
        <patternFill>
          <bgColor rgb="FFFF0000"/>
        </patternFill>
      </fill>
    </dxf>
    <dxf>
      <font>
        <color theme="0"/>
      </font>
      <fill>
        <patternFill>
          <bgColor rgb="FFFF000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9" defaultPivotStyle="PivotStyleLight16"/>
  <colors>
    <mruColors>
      <color rgb="FFFF99CC"/>
      <color rgb="FFFF99FF"/>
      <color rgb="FFFF66FF"/>
      <color rgb="FFFF66CC"/>
      <color rgb="FFFF6699"/>
      <color rgb="FFCCFFFF"/>
      <color rgb="FFFFCCFF"/>
      <color rgb="FFCCFFCC"/>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409574</xdr:colOff>
      <xdr:row>5</xdr:row>
      <xdr:rowOff>123825</xdr:rowOff>
    </xdr:from>
    <xdr:to>
      <xdr:col>9</xdr:col>
      <xdr:colOff>342899</xdr:colOff>
      <xdr:row>27</xdr:row>
      <xdr:rowOff>95250</xdr:rowOff>
    </xdr:to>
    <xdr:sp macro="" textlink="">
      <xdr:nvSpPr>
        <xdr:cNvPr id="2" name="Text Box 11">
          <a:extLst>
            <a:ext uri="{FF2B5EF4-FFF2-40B4-BE49-F238E27FC236}">
              <a16:creationId xmlns:a16="http://schemas.microsoft.com/office/drawing/2014/main" id="{00000000-0008-0000-0300-000002000000}"/>
            </a:ext>
          </a:extLst>
        </xdr:cNvPr>
        <xdr:cNvSpPr txBox="1">
          <a:spLocks noChangeArrowheads="1"/>
        </xdr:cNvSpPr>
      </xdr:nvSpPr>
      <xdr:spPr bwMode="auto">
        <a:xfrm>
          <a:off x="409574" y="981075"/>
          <a:ext cx="5419725" cy="3743325"/>
        </a:xfrm>
        <a:prstGeom prst="rect">
          <a:avLst/>
        </a:prstGeom>
        <a:noFill/>
        <a:ln w="9525" algn="ctr">
          <a:noFill/>
          <a:miter lim="800000"/>
          <a:headEnd/>
          <a:tailEnd/>
        </a:ln>
        <a:effectLst/>
      </xdr:spPr>
      <xdr:txBody>
        <a:bodyPr vertOverflow="clip" wrap="square" lIns="27432" tIns="18288" rIns="0" bIns="0" anchor="t" upright="1"/>
        <a:lstStyle/>
        <a:p>
          <a:pPr rtl="0"/>
          <a:r>
            <a:rPr lang="ja-JP" altLang="ja-JP" sz="1200" b="0" i="0">
              <a:effectLst/>
              <a:latin typeface="+mn-lt"/>
              <a:ea typeface="+mn-ea"/>
              <a:cs typeface="+mn-cs"/>
            </a:rPr>
            <a:t>私は</a:t>
          </a:r>
          <a:r>
            <a:rPr lang="ja-JP" altLang="en-US" sz="1200" b="0" i="0">
              <a:effectLst/>
              <a:latin typeface="+mn-lt"/>
              <a:ea typeface="+mn-ea"/>
              <a:cs typeface="+mn-cs"/>
            </a:rPr>
            <a:t>ＦＩＡマスターズスイミングフェスティバル</a:t>
          </a:r>
          <a:r>
            <a:rPr lang="ja-JP" altLang="ja-JP" sz="1200" b="0" i="0">
              <a:effectLst/>
              <a:latin typeface="+mn-lt"/>
              <a:ea typeface="+mn-ea"/>
              <a:cs typeface="+mn-cs"/>
            </a:rPr>
            <a:t>２０１４出場にあたり、下記の事項を誓約します。</a:t>
          </a:r>
          <a:endParaRPr lang="en-US" altLang="ja-JP" sz="1200" b="0" i="0">
            <a:effectLst/>
            <a:latin typeface="+mn-lt"/>
            <a:ea typeface="+mn-ea"/>
            <a:cs typeface="+mn-cs"/>
          </a:endParaRPr>
        </a:p>
        <a:p>
          <a:pPr rtl="0"/>
          <a:endParaRPr lang="ja-JP" altLang="ja-JP" sz="1200">
            <a:effectLst/>
          </a:endParaRPr>
        </a:p>
        <a:p>
          <a:pPr rtl="0"/>
          <a:r>
            <a:rPr lang="ja-JP" altLang="ja-JP" sz="1200" b="0" i="0">
              <a:effectLst/>
              <a:latin typeface="+mn-lt"/>
              <a:ea typeface="+mn-ea"/>
              <a:cs typeface="+mn-cs"/>
            </a:rPr>
            <a:t>１．私は、医師の健康診断に基づき、健康管理に十分配慮し良好な健康状態で</a:t>
          </a:r>
          <a:endParaRPr lang="en-US" altLang="ja-JP" sz="1200" b="0" i="0">
            <a:effectLst/>
            <a:latin typeface="+mn-lt"/>
            <a:ea typeface="+mn-ea"/>
            <a:cs typeface="+mn-cs"/>
          </a:endParaRPr>
        </a:p>
        <a:p>
          <a:pPr rtl="0"/>
          <a:r>
            <a:rPr lang="ja-JP" altLang="en-US" sz="1200" b="0" i="0">
              <a:effectLst/>
              <a:latin typeface="+mn-lt"/>
              <a:ea typeface="+mn-ea"/>
              <a:cs typeface="+mn-cs"/>
            </a:rPr>
            <a:t>　　</a:t>
          </a:r>
          <a:r>
            <a:rPr lang="ja-JP" altLang="ja-JP" sz="1200" b="0" i="0">
              <a:effectLst/>
              <a:latin typeface="+mn-lt"/>
              <a:ea typeface="+mn-ea"/>
              <a:cs typeface="+mn-cs"/>
            </a:rPr>
            <a:t>今大会に出場することを誓約します。</a:t>
          </a:r>
          <a:endParaRPr lang="en-US" altLang="ja-JP" sz="1200" b="0" i="0">
            <a:effectLst/>
            <a:latin typeface="+mn-lt"/>
            <a:ea typeface="+mn-ea"/>
            <a:cs typeface="+mn-cs"/>
          </a:endParaRPr>
        </a:p>
        <a:p>
          <a:pPr rtl="0"/>
          <a:endParaRPr lang="ja-JP" altLang="ja-JP" sz="1200">
            <a:effectLst/>
          </a:endParaRPr>
        </a:p>
        <a:p>
          <a:pPr rtl="0" eaLnBrk="1" fontAlgn="auto" latinLnBrk="0" hangingPunct="1"/>
          <a:r>
            <a:rPr lang="ja-JP" altLang="ja-JP" sz="1200" b="0" i="0">
              <a:effectLst/>
              <a:latin typeface="+mn-lt"/>
              <a:ea typeface="+mn-ea"/>
              <a:cs typeface="+mn-cs"/>
            </a:rPr>
            <a:t>２．私は、今大会の出場にあたり</a:t>
          </a:r>
          <a:r>
            <a:rPr lang="ja-JP" altLang="ja-JP" sz="1200">
              <a:effectLst/>
              <a:latin typeface="+mn-lt"/>
              <a:ea typeface="+mn-ea"/>
              <a:cs typeface="+mn-cs"/>
            </a:rPr>
            <a:t>競技会当日より前１ケ月、定期的に週１回以上</a:t>
          </a:r>
          <a:endParaRPr lang="en-US" altLang="ja-JP" sz="1200">
            <a:effectLst/>
            <a:latin typeface="+mn-lt"/>
            <a:ea typeface="+mn-ea"/>
            <a:cs typeface="+mn-cs"/>
          </a:endParaRPr>
        </a:p>
        <a:p>
          <a:pPr rtl="0" eaLnBrk="1" fontAlgn="auto" latinLnBrk="0" hangingPunct="1"/>
          <a:r>
            <a:rPr lang="ja-JP" altLang="en-US" sz="1200">
              <a:effectLst/>
              <a:latin typeface="+mn-lt"/>
              <a:ea typeface="+mn-ea"/>
              <a:cs typeface="+mn-cs"/>
            </a:rPr>
            <a:t>　　</a:t>
          </a:r>
          <a:r>
            <a:rPr lang="ja-JP" altLang="ja-JP" sz="1200">
              <a:effectLst/>
              <a:latin typeface="+mn-lt"/>
              <a:ea typeface="+mn-ea"/>
              <a:cs typeface="+mn-cs"/>
            </a:rPr>
            <a:t>の水泳練習を行っています。</a:t>
          </a:r>
          <a:endParaRPr lang="en-US" altLang="ja-JP" sz="1200">
            <a:effectLst/>
            <a:latin typeface="+mn-lt"/>
            <a:ea typeface="+mn-ea"/>
            <a:cs typeface="+mn-cs"/>
          </a:endParaRPr>
        </a:p>
        <a:p>
          <a:pPr rtl="0" eaLnBrk="1" fontAlgn="auto" latinLnBrk="0" hangingPunct="1"/>
          <a:endParaRPr lang="ja-JP" altLang="ja-JP" sz="1200">
            <a:effectLst/>
          </a:endParaRPr>
        </a:p>
        <a:p>
          <a:pPr rtl="0"/>
          <a:r>
            <a:rPr lang="ja-JP" altLang="ja-JP" sz="1200">
              <a:effectLst/>
              <a:latin typeface="+mn-lt"/>
              <a:ea typeface="+mn-ea"/>
              <a:cs typeface="+mn-cs"/>
            </a:rPr>
            <a:t>３．</a:t>
          </a:r>
          <a:r>
            <a:rPr lang="ja-JP" altLang="ja-JP" sz="1200" b="0" i="0">
              <a:effectLst/>
              <a:latin typeface="+mn-lt"/>
              <a:ea typeface="+mn-ea"/>
              <a:cs typeface="+mn-cs"/>
            </a:rPr>
            <a:t>私は、今大会開催中の事故については、自己の責任において処理し、主催者</a:t>
          </a:r>
          <a:endParaRPr lang="en-US" altLang="ja-JP" sz="1200" b="0" i="0">
            <a:effectLst/>
            <a:latin typeface="+mn-lt"/>
            <a:ea typeface="+mn-ea"/>
            <a:cs typeface="+mn-cs"/>
          </a:endParaRPr>
        </a:p>
        <a:p>
          <a:pPr rtl="0"/>
          <a:r>
            <a:rPr lang="ja-JP" altLang="en-US" sz="1200" b="0" i="0">
              <a:effectLst/>
              <a:latin typeface="+mn-lt"/>
              <a:ea typeface="+mn-ea"/>
              <a:cs typeface="+mn-cs"/>
            </a:rPr>
            <a:t>　　</a:t>
          </a:r>
          <a:r>
            <a:rPr lang="ja-JP" altLang="ja-JP" sz="1200" b="0" i="0">
              <a:effectLst/>
              <a:latin typeface="+mn-lt"/>
              <a:ea typeface="+mn-ea"/>
              <a:cs typeface="+mn-cs"/>
            </a:rPr>
            <a:t>側の責任を問いません。</a:t>
          </a:r>
          <a:endParaRPr lang="en-US" altLang="ja-JP" sz="1200" b="0" i="0">
            <a:effectLst/>
            <a:latin typeface="+mn-lt"/>
            <a:ea typeface="+mn-ea"/>
            <a:cs typeface="+mn-cs"/>
          </a:endParaRPr>
        </a:p>
        <a:p>
          <a:pPr rtl="0"/>
          <a:endParaRPr lang="ja-JP" altLang="ja-JP" sz="1200">
            <a:effectLst/>
          </a:endParaRPr>
        </a:p>
        <a:p>
          <a:pPr rtl="0"/>
          <a:r>
            <a:rPr lang="ja-JP" altLang="ja-JP" sz="1200" b="0" i="0">
              <a:effectLst/>
              <a:latin typeface="+mn-lt"/>
              <a:ea typeface="+mn-ea"/>
              <a:cs typeface="+mn-cs"/>
            </a:rPr>
            <a:t>４．私は、今大会要項記載の「個人情報の取り扱い」について同意いたします。</a:t>
          </a:r>
          <a:endParaRPr lang="en-US" altLang="ja-JP" sz="1200" b="0" i="0">
            <a:effectLst/>
            <a:latin typeface="+mn-lt"/>
            <a:ea typeface="+mn-ea"/>
            <a:cs typeface="+mn-cs"/>
          </a:endParaRPr>
        </a:p>
        <a:p>
          <a:pPr rtl="0"/>
          <a:endParaRPr lang="ja-JP" altLang="ja-JP" sz="1200">
            <a:effectLst/>
          </a:endParaRPr>
        </a:p>
        <a:p>
          <a:pPr rtl="0"/>
          <a:r>
            <a:rPr lang="ja-JP" altLang="ja-JP" sz="1200" b="0" i="0">
              <a:effectLst/>
              <a:latin typeface="+mn-lt"/>
              <a:ea typeface="+mn-ea"/>
              <a:cs typeface="+mn-cs"/>
            </a:rPr>
            <a:t>５．私は、ホームページに競技結果を掲載することを同意いたします。</a:t>
          </a:r>
          <a:endParaRPr lang="en-US" altLang="ja-JP" sz="1200" b="0" i="0">
            <a:effectLst/>
            <a:latin typeface="+mn-lt"/>
            <a:ea typeface="+mn-ea"/>
            <a:cs typeface="+mn-cs"/>
          </a:endParaRPr>
        </a:p>
        <a:p>
          <a:pPr rtl="0"/>
          <a:endParaRPr lang="ja-JP" altLang="ja-JP" sz="1200">
            <a:effectLst/>
          </a:endParaRPr>
        </a:p>
        <a:p>
          <a:pPr rtl="0"/>
          <a:r>
            <a:rPr lang="ja-JP" altLang="ja-JP" sz="1200" b="0" i="0">
              <a:effectLst/>
              <a:latin typeface="+mn-lt"/>
              <a:ea typeface="+mn-ea"/>
              <a:cs typeface="+mn-cs"/>
            </a:rPr>
            <a:t>６．私は、一般社団法人日本マスターズ水泳協会競泳競技規則を順守します。　</a:t>
          </a:r>
          <a:endParaRPr lang="ja-JP" altLang="ja-JP" sz="1200">
            <a:effectLst/>
          </a:endParaRPr>
        </a:p>
      </xdr:txBody>
    </xdr:sp>
    <xdr:clientData/>
  </xdr:twoCellAnchor>
  <xdr:oneCellAnchor>
    <xdr:from>
      <xdr:col>3</xdr:col>
      <xdr:colOff>352425</xdr:colOff>
      <xdr:row>1</xdr:row>
      <xdr:rowOff>0</xdr:rowOff>
    </xdr:from>
    <xdr:ext cx="1496692" cy="392415"/>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181225" y="171450"/>
          <a:ext cx="1496692"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b="1" u="sng">
              <a:latin typeface="ＭＳ Ｐゴシック" panose="020B0600070205080204" pitchFamily="50" charset="-128"/>
              <a:ea typeface="ＭＳ Ｐゴシック" panose="020B0600070205080204" pitchFamily="50" charset="-128"/>
            </a:rPr>
            <a:t>誓　　約　　書</a:t>
          </a:r>
        </a:p>
      </xdr:txBody>
    </xdr:sp>
    <xdr:clientData/>
  </xdr:oneCellAnchor>
  <xdr:twoCellAnchor>
    <xdr:from>
      <xdr:col>0</xdr:col>
      <xdr:colOff>171450</xdr:colOff>
      <xdr:row>38</xdr:row>
      <xdr:rowOff>123826</xdr:rowOff>
    </xdr:from>
    <xdr:to>
      <xdr:col>9</xdr:col>
      <xdr:colOff>438150</xdr:colOff>
      <xdr:row>46</xdr:row>
      <xdr:rowOff>142876</xdr:rowOff>
    </xdr:to>
    <xdr:sp macro="" textlink="" fLocksText="0">
      <xdr:nvSpPr>
        <xdr:cNvPr id="4" name="Text Box 14">
          <a:extLst>
            <a:ext uri="{FF2B5EF4-FFF2-40B4-BE49-F238E27FC236}">
              <a16:creationId xmlns:a16="http://schemas.microsoft.com/office/drawing/2014/main" id="{00000000-0008-0000-0300-000004000000}"/>
            </a:ext>
          </a:extLst>
        </xdr:cNvPr>
        <xdr:cNvSpPr txBox="1">
          <a:spLocks noChangeArrowheads="1"/>
        </xdr:cNvSpPr>
      </xdr:nvSpPr>
      <xdr:spPr bwMode="auto">
        <a:xfrm>
          <a:off x="171450" y="8229601"/>
          <a:ext cx="5753100" cy="1390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捺印は必ず印鑑をお願いします。</a:t>
          </a:r>
          <a:endParaRPr lang="en-US" altLang="ja-JP"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a:p>
          <a:pPr lvl="0"/>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a:t>
          </a:r>
          <a:r>
            <a:rPr lang="ja-JP" altLang="en-US" sz="1100" b="1" u="sng">
              <a:latin typeface="+mn-lt"/>
              <a:ea typeface="+mn-ea"/>
              <a:cs typeface="+mn-cs"/>
            </a:rPr>
            <a:t>誓約書は印刷し、参加者が各１枚、署名押印をいただき、チーム責任者が</a:t>
          </a:r>
          <a:r>
            <a:rPr lang="ja-JP" altLang="en-US" sz="1100" b="1" u="none" baseline="0">
              <a:latin typeface="+mn-lt"/>
              <a:ea typeface="+mn-ea"/>
              <a:cs typeface="+mn-cs"/>
            </a:rPr>
            <a:t> </a:t>
          </a:r>
          <a:r>
            <a:rPr lang="ja-JP" altLang="en-US" sz="1100" b="1" u="sng">
              <a:latin typeface="+mn-lt"/>
              <a:ea typeface="+mn-ea"/>
              <a:cs typeface="+mn-cs"/>
            </a:rPr>
            <a:t>まとめて</a:t>
          </a:r>
          <a:endParaRPr lang="en-US" altLang="ja-JP" sz="1100" b="1" u="sng">
            <a:latin typeface="+mn-lt"/>
            <a:ea typeface="+mn-ea"/>
            <a:cs typeface="+mn-cs"/>
          </a:endParaRPr>
        </a:p>
        <a:p>
          <a:pPr lvl="0"/>
          <a:r>
            <a:rPr lang="ja-JP" altLang="en-US" sz="1100" b="1" u="none">
              <a:latin typeface="+mn-lt"/>
              <a:ea typeface="+mn-ea"/>
              <a:cs typeface="+mn-cs"/>
            </a:rPr>
            <a:t>　　</a:t>
          </a:r>
          <a:r>
            <a:rPr lang="ja-JP" altLang="en-US" sz="1100" b="1" u="none" baseline="0">
              <a:latin typeface="+mn-lt"/>
              <a:ea typeface="+mn-ea"/>
              <a:cs typeface="+mn-cs"/>
            </a:rPr>
            <a:t> </a:t>
          </a:r>
          <a:r>
            <a:rPr lang="ja-JP" altLang="en-US" sz="1100" b="1" u="sng">
              <a:latin typeface="+mn-lt"/>
              <a:ea typeface="+mn-ea"/>
              <a:cs typeface="+mn-cs"/>
            </a:rPr>
            <a:t>郵送にて必ず８月末日までに「ＦＩＡ</a:t>
          </a:r>
          <a:r>
            <a:rPr lang="ja-JP" altLang="en-US" sz="1100" b="1" u="none" baseline="0">
              <a:latin typeface="+mn-lt"/>
              <a:ea typeface="+mn-ea"/>
              <a:cs typeface="+mn-cs"/>
            </a:rPr>
            <a:t> </a:t>
          </a:r>
          <a:r>
            <a:rPr lang="ja-JP" altLang="en-US" sz="1100" b="1" u="sng">
              <a:latin typeface="+mn-lt"/>
              <a:ea typeface="+mn-ea"/>
              <a:cs typeface="+mn-cs"/>
            </a:rPr>
            <a:t>マスターズスイミングフェスティバル</a:t>
          </a:r>
          <a:r>
            <a:rPr lang="en-US" altLang="ja-JP" sz="1100" b="1" u="sng">
              <a:latin typeface="+mn-lt"/>
              <a:ea typeface="+mn-ea"/>
              <a:cs typeface="+mn-cs"/>
            </a:rPr>
            <a:t> </a:t>
          </a:r>
          <a:r>
            <a:rPr lang="ja-JP" altLang="en-US" sz="1100" b="1" u="sng">
              <a:latin typeface="+mn-lt"/>
              <a:ea typeface="+mn-ea"/>
              <a:cs typeface="+mn-cs"/>
            </a:rPr>
            <a:t>２０１４」事務局</a:t>
          </a:r>
          <a:endParaRPr lang="en-US" altLang="ja-JP" sz="1100" b="1" u="sng">
            <a:latin typeface="+mn-lt"/>
            <a:ea typeface="+mn-ea"/>
            <a:cs typeface="+mn-cs"/>
          </a:endParaRPr>
        </a:p>
        <a:p>
          <a:pPr lvl="0"/>
          <a:r>
            <a:rPr lang="en-US" altLang="ja-JP" sz="1100" b="1" u="none">
              <a:latin typeface="+mn-lt"/>
              <a:ea typeface="+mn-ea"/>
              <a:cs typeface="+mn-cs"/>
            </a:rPr>
            <a:t>       </a:t>
          </a:r>
          <a:r>
            <a:rPr lang="ja-JP" altLang="en-US" sz="1100" b="1" u="sng">
              <a:latin typeface="+mn-lt"/>
              <a:ea typeface="+mn-ea"/>
              <a:cs typeface="+mn-cs"/>
            </a:rPr>
            <a:t>までお送り下さい。</a:t>
          </a:r>
          <a:r>
            <a:rPr lang="ja-JP" altLang="en-US" sz="1100" b="1">
              <a:latin typeface="+mn-lt"/>
              <a:ea typeface="+mn-ea"/>
              <a:cs typeface="+mn-cs"/>
            </a:rPr>
            <a:t>　</a:t>
          </a:r>
          <a:r>
            <a:rPr lang="ja-JP" altLang="en-US" sz="1100" b="0" i="0" strike="noStrike">
              <a:solidFill>
                <a:srgbClr val="000000"/>
              </a:solidFill>
              <a:latin typeface="ＭＳ Ｐゴシック"/>
              <a:ea typeface="ＭＳ Ｐゴシック"/>
            </a:rPr>
            <a:t>（誓約書がないと参加できません。）</a:t>
          </a:r>
          <a:endParaRPr lang="en-US" altLang="ja-JP" sz="1100" b="0" i="0" strike="noStrike">
            <a:solidFill>
              <a:srgbClr val="000000"/>
            </a:solidFill>
            <a:latin typeface="ＭＳ Ｐゴシック"/>
            <a:ea typeface="ＭＳ Ｐゴシック"/>
          </a:endParaRPr>
        </a:p>
        <a:p>
          <a:pPr lvl="0"/>
          <a:endParaRPr lang="ja-JP" altLang="en-US" sz="1100" b="0" i="0" strike="noStrike">
            <a:solidFill>
              <a:srgbClr val="000000"/>
            </a:solidFill>
            <a:latin typeface="ＭＳ Ｐゴシック"/>
            <a:ea typeface="ＭＳ Ｐゴシック"/>
          </a:endParaRPr>
        </a:p>
        <a:p>
          <a:pPr algn="l" rtl="0">
            <a:lnSpc>
              <a:spcPts val="1300"/>
            </a:lnSpc>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　足りない場合は、コピーしてご使用ください。</a:t>
          </a:r>
        </a:p>
      </xdr:txBody>
    </xdr:sp>
    <xdr:clientData fLocksWithSheet="0"/>
  </xdr:twoCellAnchor>
  <xdr:twoCellAnchor>
    <xdr:from>
      <xdr:col>4</xdr:col>
      <xdr:colOff>609600</xdr:colOff>
      <xdr:row>28</xdr:row>
      <xdr:rowOff>57150</xdr:rowOff>
    </xdr:from>
    <xdr:to>
      <xdr:col>8</xdr:col>
      <xdr:colOff>85725</xdr:colOff>
      <xdr:row>29</xdr:row>
      <xdr:rowOff>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3048000" y="4857750"/>
          <a:ext cx="1914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　　年　　　月　　　日</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M68"/>
  <sheetViews>
    <sheetView showGridLines="0" tabSelected="1" zoomScaleNormal="100" workbookViewId="0">
      <selection activeCell="C4" sqref="C4"/>
    </sheetView>
  </sheetViews>
  <sheetFormatPr defaultRowHeight="22.5" customHeight="1" x14ac:dyDescent="0.15"/>
  <cols>
    <col min="1" max="1" width="5.28515625" style="4" customWidth="1"/>
    <col min="2" max="2" width="22.5703125" style="4" customWidth="1"/>
    <col min="3" max="26" width="3.7109375" style="4" customWidth="1"/>
    <col min="27" max="27" width="3.7109375" style="4" hidden="1" customWidth="1"/>
    <col min="28" max="28" width="9.7109375" style="4" hidden="1" customWidth="1"/>
    <col min="29" max="39" width="9.140625" style="4" hidden="1" customWidth="1"/>
    <col min="40" max="43" width="0" style="4" hidden="1" customWidth="1"/>
    <col min="44" max="16384" width="9.140625" style="4"/>
  </cols>
  <sheetData>
    <row r="1" spans="2:32" ht="18" customHeight="1" x14ac:dyDescent="0.15">
      <c r="B1" s="2" t="s">
        <v>265</v>
      </c>
      <c r="C1" s="2"/>
      <c r="D1" s="2"/>
      <c r="E1" s="2"/>
      <c r="F1" s="2"/>
      <c r="G1" s="2"/>
      <c r="H1" s="2"/>
      <c r="I1" s="2"/>
      <c r="J1" s="2"/>
      <c r="U1" s="198" t="s">
        <v>78</v>
      </c>
      <c r="V1" s="199"/>
      <c r="W1" s="199"/>
      <c r="X1" s="200"/>
    </row>
    <row r="2" spans="2:32" ht="12.75" customHeight="1" x14ac:dyDescent="0.15">
      <c r="B2" s="1"/>
      <c r="C2" s="1"/>
      <c r="D2" s="1"/>
      <c r="E2" s="1"/>
      <c r="F2" s="1"/>
      <c r="G2" s="1"/>
      <c r="H2" s="1"/>
      <c r="I2" s="1"/>
      <c r="J2" s="1"/>
      <c r="P2" s="7" t="s">
        <v>65</v>
      </c>
      <c r="Q2" s="40"/>
      <c r="R2" s="40"/>
      <c r="S2" s="7"/>
      <c r="T2" s="7"/>
      <c r="U2" s="7"/>
      <c r="V2" s="7"/>
      <c r="W2" s="7"/>
    </row>
    <row r="3" spans="2:32" ht="12.75" customHeight="1" x14ac:dyDescent="0.15">
      <c r="B3" s="1"/>
      <c r="C3" s="1"/>
      <c r="D3" s="1"/>
      <c r="E3" s="1"/>
      <c r="F3" s="1"/>
      <c r="G3" s="1"/>
      <c r="H3" s="1"/>
      <c r="I3" s="1"/>
      <c r="J3" s="1"/>
      <c r="T3" s="174"/>
      <c r="U3" s="174"/>
      <c r="V3" s="174"/>
      <c r="W3" s="174"/>
      <c r="X3" s="174"/>
    </row>
    <row r="4" spans="2:32" ht="19.5" customHeight="1" x14ac:dyDescent="0.15">
      <c r="B4" s="30" t="s">
        <v>0</v>
      </c>
      <c r="C4" s="115"/>
      <c r="D4" s="115"/>
      <c r="E4" s="15" t="s">
        <v>23</v>
      </c>
      <c r="F4" s="62">
        <v>0</v>
      </c>
      <c r="G4" s="115"/>
      <c r="H4" s="115"/>
      <c r="I4" s="115"/>
      <c r="P4" s="30" t="s">
        <v>2</v>
      </c>
      <c r="Q4" s="201"/>
      <c r="R4" s="202"/>
      <c r="S4" s="202"/>
      <c r="T4" s="202"/>
      <c r="U4" s="202"/>
      <c r="V4" s="203"/>
      <c r="W4" s="28"/>
      <c r="AB4" s="14" t="str">
        <f>IF(C4="","",C4&amp;D4&amp;F4&amp;G4&amp;H4&amp;I4)</f>
        <v/>
      </c>
    </row>
    <row r="5" spans="2:32" ht="9" customHeight="1" x14ac:dyDescent="0.15">
      <c r="B5" s="18"/>
    </row>
    <row r="6" spans="2:32" ht="19.5" customHeight="1" x14ac:dyDescent="0.15">
      <c r="B6" s="30" t="s">
        <v>1</v>
      </c>
      <c r="C6" s="204"/>
      <c r="D6" s="205"/>
      <c r="E6" s="205"/>
      <c r="F6" s="205"/>
      <c r="G6" s="205"/>
      <c r="H6" s="205"/>
      <c r="I6" s="205"/>
      <c r="J6" s="205"/>
      <c r="K6" s="205"/>
      <c r="L6" s="205"/>
      <c r="M6" s="205"/>
      <c r="N6" s="205"/>
      <c r="O6" s="205"/>
      <c r="P6" s="205"/>
      <c r="Q6" s="205"/>
      <c r="R6" s="205"/>
      <c r="S6" s="205"/>
      <c r="T6" s="205"/>
      <c r="U6" s="205"/>
      <c r="V6" s="205"/>
      <c r="W6" s="206"/>
    </row>
    <row r="7" spans="2:32" ht="9" customHeight="1" x14ac:dyDescent="0.15">
      <c r="B7" s="18"/>
    </row>
    <row r="8" spans="2:32" ht="14.25" customHeight="1" x14ac:dyDescent="0.15">
      <c r="B8" s="34" t="s">
        <v>29</v>
      </c>
      <c r="C8" s="170"/>
      <c r="D8" s="171"/>
      <c r="E8" s="171"/>
      <c r="F8" s="171"/>
      <c r="G8" s="171"/>
      <c r="H8" s="171"/>
      <c r="I8" s="171"/>
      <c r="J8" s="171"/>
      <c r="K8" s="172"/>
      <c r="M8" s="18"/>
      <c r="AB8" s="78">
        <v>43262</v>
      </c>
    </row>
    <row r="9" spans="2:32" ht="14.25" hidden="1" customHeight="1" x14ac:dyDescent="0.15">
      <c r="B9" s="34"/>
      <c r="C9" s="116"/>
      <c r="D9" s="117"/>
      <c r="E9" s="117"/>
      <c r="F9" s="117"/>
      <c r="G9" s="117"/>
      <c r="H9" s="117"/>
      <c r="I9" s="117"/>
      <c r="J9" s="117"/>
      <c r="K9" s="117"/>
      <c r="AB9" s="78">
        <v>43263</v>
      </c>
    </row>
    <row r="10" spans="2:32" ht="19.5" customHeight="1" x14ac:dyDescent="0.15">
      <c r="B10" s="30" t="s">
        <v>3</v>
      </c>
      <c r="C10" s="221"/>
      <c r="D10" s="221"/>
      <c r="E10" s="221"/>
      <c r="F10" s="221"/>
      <c r="G10" s="221"/>
      <c r="H10" s="221"/>
      <c r="I10" s="221"/>
      <c r="J10" s="221"/>
      <c r="K10" s="221"/>
      <c r="L10" s="29"/>
      <c r="Q10" s="53"/>
      <c r="R10" s="30" t="s">
        <v>79</v>
      </c>
      <c r="S10" s="225"/>
      <c r="T10" s="226"/>
      <c r="U10" s="226"/>
      <c r="V10" s="227"/>
      <c r="AB10" s="78">
        <v>43264</v>
      </c>
    </row>
    <row r="11" spans="2:32" ht="9" customHeight="1" x14ac:dyDescent="0.15">
      <c r="O11" s="54"/>
      <c r="AB11" s="78">
        <v>43265</v>
      </c>
    </row>
    <row r="12" spans="2:32" ht="19.5" customHeight="1" x14ac:dyDescent="0.15">
      <c r="B12" s="30" t="s">
        <v>4</v>
      </c>
      <c r="C12" s="11" t="s">
        <v>5</v>
      </c>
      <c r="D12" s="207"/>
      <c r="E12" s="208"/>
      <c r="F12" s="208"/>
      <c r="G12" s="208"/>
      <c r="H12" s="209"/>
      <c r="I12" s="39"/>
      <c r="J12" s="38"/>
      <c r="K12" s="38"/>
      <c r="L12" s="228" t="s">
        <v>191</v>
      </c>
      <c r="M12" s="228"/>
      <c r="N12" s="228"/>
      <c r="O12" s="228"/>
      <c r="P12" s="228"/>
      <c r="Q12" s="228"/>
      <c r="R12" s="229"/>
      <c r="S12" s="175"/>
      <c r="T12" s="230"/>
      <c r="U12" s="230"/>
      <c r="V12" s="230"/>
      <c r="W12" s="176"/>
      <c r="AB12" s="78">
        <v>43266</v>
      </c>
    </row>
    <row r="13" spans="2:32" ht="19.5" customHeight="1" x14ac:dyDescent="0.15">
      <c r="D13" s="210"/>
      <c r="E13" s="211"/>
      <c r="F13" s="211"/>
      <c r="G13" s="211"/>
      <c r="H13" s="211"/>
      <c r="I13" s="211"/>
      <c r="J13" s="211"/>
      <c r="K13" s="211"/>
      <c r="L13" s="211"/>
      <c r="M13" s="211"/>
      <c r="N13" s="211"/>
      <c r="O13" s="211"/>
      <c r="P13" s="211"/>
      <c r="Q13" s="211"/>
      <c r="R13" s="211"/>
      <c r="S13" s="211"/>
      <c r="T13" s="211"/>
      <c r="U13" s="211"/>
      <c r="V13" s="211"/>
      <c r="W13" s="212"/>
      <c r="AB13" s="78">
        <v>43267</v>
      </c>
      <c r="AC13" s="4" t="s">
        <v>192</v>
      </c>
      <c r="AE13" s="4" t="s">
        <v>197</v>
      </c>
      <c r="AF13" s="4" t="s">
        <v>221</v>
      </c>
    </row>
    <row r="14" spans="2:32" ht="19.5" customHeight="1" x14ac:dyDescent="0.15">
      <c r="D14" s="222"/>
      <c r="E14" s="223"/>
      <c r="F14" s="223"/>
      <c r="G14" s="223"/>
      <c r="H14" s="223"/>
      <c r="I14" s="223"/>
      <c r="J14" s="223"/>
      <c r="K14" s="223"/>
      <c r="L14" s="223"/>
      <c r="M14" s="223"/>
      <c r="N14" s="223"/>
      <c r="O14" s="223"/>
      <c r="P14" s="223"/>
      <c r="Q14" s="223"/>
      <c r="R14" s="223"/>
      <c r="S14" s="223"/>
      <c r="T14" s="223"/>
      <c r="U14" s="223"/>
      <c r="V14" s="223"/>
      <c r="W14" s="224"/>
      <c r="AB14" s="78">
        <v>43268</v>
      </c>
      <c r="AC14" s="4" t="s">
        <v>193</v>
      </c>
      <c r="AE14" s="4" t="s">
        <v>198</v>
      </c>
      <c r="AF14" s="4" t="s">
        <v>222</v>
      </c>
    </row>
    <row r="15" spans="2:32" ht="19.5" customHeight="1" x14ac:dyDescent="0.15">
      <c r="B15" s="30"/>
      <c r="C15" s="31"/>
      <c r="D15" s="216" t="s">
        <v>6</v>
      </c>
      <c r="E15" s="217"/>
      <c r="F15" s="213"/>
      <c r="G15" s="214"/>
      <c r="H15" s="214"/>
      <c r="I15" s="214"/>
      <c r="J15" s="214"/>
      <c r="K15" s="214"/>
      <c r="L15" s="214"/>
      <c r="M15" s="215"/>
      <c r="N15" s="123"/>
      <c r="O15" s="124" t="s">
        <v>26</v>
      </c>
      <c r="P15" s="218"/>
      <c r="Q15" s="219"/>
      <c r="R15" s="219"/>
      <c r="S15" s="219"/>
      <c r="T15" s="219"/>
      <c r="U15" s="219"/>
      <c r="V15" s="219"/>
      <c r="W15" s="220"/>
      <c r="AB15" s="78">
        <v>43269</v>
      </c>
      <c r="AC15" s="4" t="s">
        <v>194</v>
      </c>
      <c r="AE15" s="4" t="s">
        <v>199</v>
      </c>
      <c r="AF15" s="4" t="s">
        <v>223</v>
      </c>
    </row>
    <row r="16" spans="2:32" ht="19.5" customHeight="1" x14ac:dyDescent="0.15">
      <c r="B16" s="232" t="s">
        <v>202</v>
      </c>
      <c r="C16" s="232"/>
      <c r="D16" s="232"/>
      <c r="E16" s="233"/>
      <c r="F16" s="218"/>
      <c r="G16" s="219"/>
      <c r="H16" s="219"/>
      <c r="I16" s="219"/>
      <c r="J16" s="219"/>
      <c r="K16" s="219"/>
      <c r="L16" s="219"/>
      <c r="M16" s="220"/>
      <c r="N16" s="52"/>
      <c r="O16" s="122"/>
      <c r="P16" s="138"/>
      <c r="Q16" s="138"/>
      <c r="R16" s="138"/>
      <c r="S16" s="138"/>
      <c r="T16" s="138"/>
      <c r="U16" s="138"/>
      <c r="V16" s="138"/>
      <c r="W16" s="138"/>
      <c r="AB16" s="78">
        <v>43270</v>
      </c>
      <c r="AC16" s="4" t="s">
        <v>195</v>
      </c>
      <c r="AE16" s="4" t="s">
        <v>264</v>
      </c>
      <c r="AF16" s="4" t="s">
        <v>224</v>
      </c>
    </row>
    <row r="17" spans="2:35" ht="19.5" customHeight="1" x14ac:dyDescent="0.15">
      <c r="B17" s="30"/>
      <c r="C17" s="31"/>
      <c r="D17" s="32"/>
      <c r="E17" s="33" t="s">
        <v>27</v>
      </c>
      <c r="F17" s="218"/>
      <c r="G17" s="219"/>
      <c r="H17" s="219"/>
      <c r="I17" s="219"/>
      <c r="J17" s="219"/>
      <c r="K17" s="219"/>
      <c r="L17" s="219"/>
      <c r="M17" s="219"/>
      <c r="N17" s="219"/>
      <c r="O17" s="219"/>
      <c r="P17" s="219"/>
      <c r="Q17" s="219"/>
      <c r="R17" s="219"/>
      <c r="S17" s="219"/>
      <c r="T17" s="219"/>
      <c r="U17" s="219"/>
      <c r="V17" s="219"/>
      <c r="W17" s="220"/>
      <c r="AB17" s="78">
        <v>43271</v>
      </c>
      <c r="AC17" s="4" t="s">
        <v>196</v>
      </c>
      <c r="AE17" s="4" t="s">
        <v>267</v>
      </c>
      <c r="AF17" s="4" t="s">
        <v>225</v>
      </c>
    </row>
    <row r="18" spans="2:35" ht="18" customHeight="1" x14ac:dyDescent="0.15">
      <c r="B18" s="231" t="str">
        <f>IF(H30&gt;=12,AG32,IF(H30&gt;=6,AG31,""))</f>
        <v/>
      </c>
      <c r="C18" s="231" t="str">
        <f t="shared" ref="C18:X18" si="0">IF(C17&gt;=24,"3名以上",IF(C17&gt;=12,"2名以上",IF(C17&gt;=6,"1名以上","")))</f>
        <v/>
      </c>
      <c r="D18" s="231" t="str">
        <f t="shared" si="0"/>
        <v/>
      </c>
      <c r="E18" s="231" t="str">
        <f t="shared" si="0"/>
        <v>3名以上</v>
      </c>
      <c r="F18" s="231" t="str">
        <f t="shared" si="0"/>
        <v/>
      </c>
      <c r="G18" s="231" t="str">
        <f t="shared" si="0"/>
        <v/>
      </c>
      <c r="H18" s="231" t="str">
        <f t="shared" si="0"/>
        <v/>
      </c>
      <c r="I18" s="231" t="str">
        <f t="shared" si="0"/>
        <v/>
      </c>
      <c r="J18" s="231" t="str">
        <f t="shared" si="0"/>
        <v/>
      </c>
      <c r="K18" s="231" t="str">
        <f t="shared" si="0"/>
        <v/>
      </c>
      <c r="L18" s="231" t="str">
        <f t="shared" si="0"/>
        <v/>
      </c>
      <c r="M18" s="231" t="str">
        <f t="shared" si="0"/>
        <v/>
      </c>
      <c r="N18" s="231" t="str">
        <f t="shared" si="0"/>
        <v/>
      </c>
      <c r="O18" s="231" t="str">
        <f t="shared" si="0"/>
        <v/>
      </c>
      <c r="P18" s="231" t="str">
        <f t="shared" si="0"/>
        <v/>
      </c>
      <c r="Q18" s="231" t="str">
        <f t="shared" si="0"/>
        <v/>
      </c>
      <c r="R18" s="231" t="str">
        <f t="shared" si="0"/>
        <v/>
      </c>
      <c r="S18" s="231" t="str">
        <f t="shared" si="0"/>
        <v/>
      </c>
      <c r="T18" s="231" t="str">
        <f t="shared" si="0"/>
        <v/>
      </c>
      <c r="U18" s="231" t="str">
        <f t="shared" si="0"/>
        <v/>
      </c>
      <c r="V18" s="231" t="str">
        <f t="shared" si="0"/>
        <v/>
      </c>
      <c r="W18" s="231" t="str">
        <f t="shared" si="0"/>
        <v/>
      </c>
      <c r="X18" s="231" t="str">
        <f t="shared" si="0"/>
        <v/>
      </c>
      <c r="AB18" s="78">
        <v>43272</v>
      </c>
      <c r="AC18" s="4" t="s">
        <v>219</v>
      </c>
      <c r="AF18" s="4" t="s">
        <v>226</v>
      </c>
    </row>
    <row r="19" spans="2:35" ht="14.25" customHeight="1" x14ac:dyDescent="0.15">
      <c r="B19" s="30"/>
      <c r="C19" s="31"/>
      <c r="D19" s="34" t="s">
        <v>29</v>
      </c>
      <c r="E19" s="170"/>
      <c r="F19" s="171"/>
      <c r="G19" s="171"/>
      <c r="H19" s="171"/>
      <c r="I19" s="171"/>
      <c r="J19" s="171"/>
      <c r="K19" s="171"/>
      <c r="L19" s="171"/>
      <c r="M19" s="172"/>
      <c r="N19" s="31"/>
      <c r="O19" s="32"/>
      <c r="P19" s="170"/>
      <c r="Q19" s="171"/>
      <c r="R19" s="171"/>
      <c r="S19" s="171"/>
      <c r="T19" s="171"/>
      <c r="U19" s="171"/>
      <c r="V19" s="171"/>
      <c r="W19" s="171"/>
      <c r="X19" s="172"/>
      <c r="AB19" s="78">
        <v>43273</v>
      </c>
      <c r="AC19" s="4" t="s">
        <v>220</v>
      </c>
      <c r="AF19" s="4" t="s">
        <v>227</v>
      </c>
    </row>
    <row r="20" spans="2:35" ht="14.25" hidden="1" customHeight="1" x14ac:dyDescent="0.15">
      <c r="B20" s="30"/>
      <c r="C20" s="31"/>
      <c r="D20" s="34"/>
      <c r="E20" s="116"/>
      <c r="F20" s="116"/>
      <c r="G20" s="116"/>
      <c r="H20" s="116"/>
      <c r="I20" s="116"/>
      <c r="J20" s="116"/>
      <c r="K20" s="116"/>
      <c r="L20" s="116"/>
      <c r="M20" s="116"/>
      <c r="N20" s="31"/>
      <c r="O20" s="32"/>
      <c r="P20" s="116"/>
      <c r="Q20" s="116"/>
      <c r="R20" s="116"/>
      <c r="S20" s="116"/>
      <c r="T20" s="116"/>
      <c r="U20" s="116"/>
      <c r="V20" s="116"/>
      <c r="W20" s="116"/>
      <c r="X20" s="116"/>
      <c r="AB20" s="78">
        <v>43274</v>
      </c>
      <c r="AC20" s="4" t="s">
        <v>218</v>
      </c>
      <c r="AF20" s="4" t="s">
        <v>228</v>
      </c>
    </row>
    <row r="21" spans="2:35" ht="19.5" customHeight="1" x14ac:dyDescent="0.15">
      <c r="B21" s="35" t="s">
        <v>28</v>
      </c>
      <c r="C21" s="112"/>
      <c r="D21" s="35"/>
      <c r="E21" s="194"/>
      <c r="F21" s="195"/>
      <c r="G21" s="195"/>
      <c r="H21" s="195"/>
      <c r="I21" s="195"/>
      <c r="J21" s="195"/>
      <c r="K21" s="195"/>
      <c r="L21" s="195"/>
      <c r="M21" s="196"/>
      <c r="N21" s="47"/>
      <c r="O21" s="35"/>
      <c r="P21" s="194"/>
      <c r="Q21" s="195"/>
      <c r="R21" s="195"/>
      <c r="S21" s="195"/>
      <c r="T21" s="195"/>
      <c r="U21" s="195"/>
      <c r="V21" s="195"/>
      <c r="W21" s="195"/>
      <c r="X21" s="196"/>
      <c r="AB21" s="78">
        <v>43275</v>
      </c>
    </row>
    <row r="22" spans="2:35" ht="19.5" customHeight="1" x14ac:dyDescent="0.15">
      <c r="B22" s="35"/>
      <c r="C22" s="173" t="s">
        <v>108</v>
      </c>
      <c r="D22" s="173"/>
      <c r="E22" s="173"/>
      <c r="F22" s="173"/>
      <c r="G22" s="165"/>
      <c r="H22" s="166"/>
      <c r="I22" s="167"/>
      <c r="J22" s="57"/>
      <c r="K22" s="57"/>
      <c r="N22" s="173" t="s">
        <v>108</v>
      </c>
      <c r="O22" s="173"/>
      <c r="P22" s="173"/>
      <c r="Q22" s="173"/>
      <c r="R22" s="165"/>
      <c r="S22" s="166"/>
      <c r="T22" s="167"/>
      <c r="U22" s="57"/>
      <c r="V22" s="57"/>
      <c r="AB22" s="78">
        <v>43276</v>
      </c>
    </row>
    <row r="23" spans="2:35" ht="19.5" customHeight="1" x14ac:dyDescent="0.15">
      <c r="B23" s="35"/>
      <c r="C23" s="173" t="s">
        <v>109</v>
      </c>
      <c r="D23" s="173"/>
      <c r="E23" s="173"/>
      <c r="F23" s="173"/>
      <c r="G23" s="191"/>
      <c r="H23" s="192"/>
      <c r="I23" s="193"/>
      <c r="J23" s="57"/>
      <c r="K23" s="57"/>
      <c r="N23" s="173" t="s">
        <v>109</v>
      </c>
      <c r="O23" s="173"/>
      <c r="P23" s="173"/>
      <c r="Q23" s="173"/>
      <c r="R23" s="191"/>
      <c r="S23" s="192"/>
      <c r="T23" s="193"/>
      <c r="U23" s="57"/>
      <c r="V23" s="57"/>
      <c r="AB23" s="78">
        <v>43277</v>
      </c>
    </row>
    <row r="24" spans="2:35" ht="19.5" customHeight="1" x14ac:dyDescent="0.15">
      <c r="B24" s="35"/>
      <c r="C24" s="47"/>
      <c r="E24" s="173" t="s">
        <v>110</v>
      </c>
      <c r="F24" s="173"/>
      <c r="G24" s="165"/>
      <c r="H24" s="166"/>
      <c r="I24" s="166"/>
      <c r="J24" s="166"/>
      <c r="K24" s="166"/>
      <c r="L24" s="166"/>
      <c r="M24" s="167"/>
      <c r="N24" s="47"/>
      <c r="P24" s="173" t="s">
        <v>110</v>
      </c>
      <c r="Q24" s="173"/>
      <c r="R24" s="165"/>
      <c r="S24" s="166"/>
      <c r="T24" s="166"/>
      <c r="U24" s="166"/>
      <c r="V24" s="166"/>
      <c r="W24" s="166"/>
      <c r="X24" s="167"/>
      <c r="AB24" s="78">
        <v>43278</v>
      </c>
    </row>
    <row r="25" spans="2:35" ht="19.5" customHeight="1" x14ac:dyDescent="0.15">
      <c r="B25" s="15"/>
      <c r="C25" s="169" t="s">
        <v>200</v>
      </c>
      <c r="D25" s="169"/>
      <c r="E25" s="169"/>
      <c r="F25" s="169"/>
      <c r="G25" s="165"/>
      <c r="H25" s="166"/>
      <c r="I25" s="167"/>
      <c r="J25" s="121"/>
      <c r="K25" s="121"/>
      <c r="L25" s="121"/>
      <c r="M25" s="121"/>
      <c r="N25" s="169" t="s">
        <v>200</v>
      </c>
      <c r="O25" s="169"/>
      <c r="P25" s="169"/>
      <c r="Q25" s="169"/>
      <c r="R25" s="165"/>
      <c r="S25" s="166"/>
      <c r="T25" s="167"/>
      <c r="AB25" s="78">
        <v>43279</v>
      </c>
    </row>
    <row r="26" spans="2:35" ht="19.5" customHeight="1" x14ac:dyDescent="0.15">
      <c r="B26" s="15"/>
      <c r="C26" s="169" t="s">
        <v>232</v>
      </c>
      <c r="D26" s="169"/>
      <c r="E26" s="169"/>
      <c r="F26" s="237"/>
      <c r="G26" s="234"/>
      <c r="H26" s="235"/>
      <c r="I26" s="236"/>
      <c r="J26" s="135"/>
      <c r="K26" s="135"/>
      <c r="L26" s="135"/>
      <c r="M26" s="135"/>
      <c r="N26" s="169" t="s">
        <v>232</v>
      </c>
      <c r="O26" s="169"/>
      <c r="P26" s="169"/>
      <c r="Q26" s="237"/>
      <c r="R26" s="234"/>
      <c r="S26" s="235"/>
      <c r="T26" s="236"/>
      <c r="AB26" s="78">
        <v>43280</v>
      </c>
    </row>
    <row r="27" spans="2:35" ht="11.25" customHeight="1" x14ac:dyDescent="0.15">
      <c r="B27" s="15"/>
      <c r="AB27" s="78">
        <v>43281</v>
      </c>
    </row>
    <row r="28" spans="2:35" ht="19.5" customHeight="1" x14ac:dyDescent="0.15">
      <c r="B28" s="15" t="s">
        <v>30</v>
      </c>
      <c r="C28" s="4" t="s">
        <v>31</v>
      </c>
      <c r="E28" s="4" t="s">
        <v>94</v>
      </c>
      <c r="H28" s="187">
        <f>申込一覧表!AF88</f>
        <v>0</v>
      </c>
      <c r="I28" s="187"/>
      <c r="J28" s="118"/>
      <c r="K28" s="118"/>
      <c r="M28" s="36"/>
      <c r="N28" s="31"/>
      <c r="O28" s="34" t="s">
        <v>29</v>
      </c>
      <c r="P28" s="170"/>
      <c r="Q28" s="171"/>
      <c r="R28" s="171"/>
      <c r="S28" s="171"/>
      <c r="T28" s="171"/>
      <c r="U28" s="171"/>
      <c r="V28" s="171"/>
      <c r="W28" s="171"/>
      <c r="X28" s="172"/>
      <c r="AB28" s="78">
        <v>43282</v>
      </c>
      <c r="AF28" s="4" t="s">
        <v>229</v>
      </c>
      <c r="AG28" s="4">
        <f>IF(E21="",0,1)</f>
        <v>0</v>
      </c>
      <c r="AI28" s="4">
        <f>SUM(AG28:AH28)</f>
        <v>0</v>
      </c>
    </row>
    <row r="29" spans="2:35" ht="19.5" customHeight="1" x14ac:dyDescent="0.15">
      <c r="B29" s="15"/>
      <c r="C29" s="4" t="s">
        <v>32</v>
      </c>
      <c r="E29" s="4" t="s">
        <v>94</v>
      </c>
      <c r="H29" s="187">
        <f>申込一覧表!AF46</f>
        <v>0</v>
      </c>
      <c r="I29" s="187"/>
      <c r="J29" s="118"/>
      <c r="K29" s="118"/>
      <c r="M29" s="36"/>
      <c r="N29" s="47"/>
      <c r="O29" s="35"/>
      <c r="P29" s="194"/>
      <c r="Q29" s="195"/>
      <c r="R29" s="195"/>
      <c r="S29" s="195"/>
      <c r="T29" s="195"/>
      <c r="U29" s="195"/>
      <c r="V29" s="195"/>
      <c r="W29" s="195"/>
      <c r="X29" s="196"/>
      <c r="AB29" s="78">
        <v>43283</v>
      </c>
      <c r="AF29" s="4" t="s">
        <v>230</v>
      </c>
      <c r="AG29" s="4">
        <f>IF(P21="",0,1)</f>
        <v>0</v>
      </c>
      <c r="AI29" s="4">
        <f>SUM(AG28:AH29)</f>
        <v>0</v>
      </c>
    </row>
    <row r="30" spans="2:35" ht="19.5" customHeight="1" x14ac:dyDescent="0.15">
      <c r="B30" s="15"/>
      <c r="C30" s="4" t="s">
        <v>33</v>
      </c>
      <c r="E30" s="4" t="s">
        <v>94</v>
      </c>
      <c r="H30" s="187">
        <f>SUM(H28:I29)</f>
        <v>0</v>
      </c>
      <c r="I30" s="187"/>
      <c r="J30" s="118"/>
      <c r="K30" s="118"/>
      <c r="M30" s="36"/>
      <c r="N30" s="173" t="s">
        <v>108</v>
      </c>
      <c r="O30" s="173"/>
      <c r="P30" s="173"/>
      <c r="Q30" s="173"/>
      <c r="R30" s="165"/>
      <c r="S30" s="166"/>
      <c r="T30" s="167"/>
      <c r="U30" s="57"/>
      <c r="V30" s="57"/>
      <c r="AB30" s="78">
        <v>43284</v>
      </c>
      <c r="AF30" s="4" t="s">
        <v>231</v>
      </c>
      <c r="AG30" s="4">
        <f>IF(P29="",0,1)</f>
        <v>0</v>
      </c>
      <c r="AI30" s="4">
        <f>SUM(AG28:AH30)</f>
        <v>0</v>
      </c>
    </row>
    <row r="31" spans="2:35" ht="19.5" customHeight="1" x14ac:dyDescent="0.15">
      <c r="B31" s="15"/>
      <c r="M31" s="36"/>
      <c r="N31" s="173" t="s">
        <v>109</v>
      </c>
      <c r="O31" s="173"/>
      <c r="P31" s="173"/>
      <c r="Q31" s="173"/>
      <c r="R31" s="191"/>
      <c r="S31" s="192"/>
      <c r="T31" s="193"/>
      <c r="U31" s="57"/>
      <c r="V31" s="57"/>
      <c r="AB31" s="78">
        <v>43285</v>
      </c>
      <c r="AF31" s="4" t="s">
        <v>229</v>
      </c>
      <c r="AG31" s="4" t="str">
        <f>IF(AI28=1,"","1名以上の競技役員を入力してください。")</f>
        <v>1名以上の競技役員を入力してください。</v>
      </c>
    </row>
    <row r="32" spans="2:35" ht="19.5" customHeight="1" x14ac:dyDescent="0.15">
      <c r="B32" s="15" t="s">
        <v>35</v>
      </c>
      <c r="C32" s="4" t="s">
        <v>31</v>
      </c>
      <c r="E32" s="4" t="s">
        <v>176</v>
      </c>
      <c r="H32" s="188">
        <f>申込一覧表!AF89</f>
        <v>0</v>
      </c>
      <c r="I32" s="188"/>
      <c r="J32" s="118"/>
      <c r="K32" s="118"/>
      <c r="M32" s="36"/>
      <c r="N32" s="47"/>
      <c r="P32" s="173" t="s">
        <v>110</v>
      </c>
      <c r="Q32" s="173"/>
      <c r="R32" s="165"/>
      <c r="S32" s="166"/>
      <c r="T32" s="166"/>
      <c r="U32" s="166"/>
      <c r="V32" s="166"/>
      <c r="W32" s="166"/>
      <c r="X32" s="167"/>
      <c r="AB32" s="78">
        <v>43286</v>
      </c>
      <c r="AF32" s="4" t="s">
        <v>230</v>
      </c>
      <c r="AG32" s="4" t="str">
        <f>IF(AI29=2,"","2名以上の競技役員を入力してください。")</f>
        <v>2名以上の競技役員を入力してください。</v>
      </c>
    </row>
    <row r="33" spans="2:33" ht="19.5" customHeight="1" x14ac:dyDescent="0.15">
      <c r="B33" s="15"/>
      <c r="C33" s="4" t="s">
        <v>32</v>
      </c>
      <c r="E33" s="4" t="s">
        <v>176</v>
      </c>
      <c r="H33" s="188">
        <f>申込一覧表!AF47</f>
        <v>0</v>
      </c>
      <c r="I33" s="188"/>
      <c r="J33" s="118"/>
      <c r="K33" s="118"/>
      <c r="M33" s="36"/>
      <c r="N33" s="169" t="s">
        <v>200</v>
      </c>
      <c r="O33" s="169"/>
      <c r="P33" s="169"/>
      <c r="Q33" s="169"/>
      <c r="R33" s="165"/>
      <c r="S33" s="166"/>
      <c r="T33" s="167"/>
      <c r="AB33" s="78">
        <v>43287</v>
      </c>
      <c r="AF33" s="4" t="s">
        <v>231</v>
      </c>
      <c r="AG33" s="4" t="str">
        <f>IF(AI30=3,"","3名以上の競技役員を入力してください。")</f>
        <v>3名以上の競技役員を入力してください。</v>
      </c>
    </row>
    <row r="34" spans="2:33" ht="19.5" customHeight="1" x14ac:dyDescent="0.15">
      <c r="B34" s="15"/>
      <c r="C34" s="4" t="s">
        <v>33</v>
      </c>
      <c r="E34" s="4" t="s">
        <v>176</v>
      </c>
      <c r="H34" s="188">
        <f>SUM(H32:I33)</f>
        <v>0</v>
      </c>
      <c r="I34" s="188"/>
      <c r="J34" s="118"/>
      <c r="K34" s="118"/>
      <c r="N34" s="169" t="s">
        <v>232</v>
      </c>
      <c r="O34" s="169"/>
      <c r="P34" s="169"/>
      <c r="Q34" s="237"/>
      <c r="R34" s="234"/>
      <c r="S34" s="235"/>
      <c r="T34" s="236"/>
      <c r="U34" s="136"/>
      <c r="AB34" s="78">
        <v>43288</v>
      </c>
    </row>
    <row r="35" spans="2:33" ht="11.25" customHeight="1" x14ac:dyDescent="0.15">
      <c r="B35" s="15"/>
      <c r="AB35" s="78">
        <v>43289</v>
      </c>
    </row>
    <row r="36" spans="2:33" ht="19.5" customHeight="1" x14ac:dyDescent="0.15">
      <c r="B36" s="15" t="s">
        <v>34</v>
      </c>
      <c r="C36" s="4" t="s">
        <v>36</v>
      </c>
      <c r="H36" s="168">
        <f>リレーオーダー用紙!BB8</f>
        <v>0</v>
      </c>
      <c r="I36" s="168"/>
      <c r="J36" s="168"/>
      <c r="L36" s="4" t="s">
        <v>39</v>
      </c>
      <c r="P36" s="168">
        <f>リレーオーダー用紙!BB7</f>
        <v>0</v>
      </c>
      <c r="Q36" s="168"/>
      <c r="R36" s="168"/>
      <c r="AB36" s="78">
        <v>43290</v>
      </c>
    </row>
    <row r="37" spans="2:33" ht="19.5" customHeight="1" x14ac:dyDescent="0.15">
      <c r="B37" s="15"/>
      <c r="C37" s="4" t="s">
        <v>37</v>
      </c>
      <c r="H37" s="168">
        <f>リレーオーダー用紙!BA8</f>
        <v>0</v>
      </c>
      <c r="I37" s="168"/>
      <c r="J37" s="168"/>
      <c r="L37" s="4" t="s">
        <v>40</v>
      </c>
      <c r="P37" s="168">
        <f>リレーオーダー用紙!BA7</f>
        <v>0</v>
      </c>
      <c r="Q37" s="168"/>
      <c r="R37" s="168"/>
      <c r="AB37" s="78">
        <v>43291</v>
      </c>
    </row>
    <row r="38" spans="2:33" ht="19.5" customHeight="1" x14ac:dyDescent="0.15">
      <c r="B38" s="15"/>
      <c r="C38" s="4" t="s">
        <v>38</v>
      </c>
      <c r="H38" s="168">
        <f>リレーオーダー用紙!BC8</f>
        <v>0</v>
      </c>
      <c r="I38" s="168"/>
      <c r="J38" s="168"/>
      <c r="L38" s="4" t="s">
        <v>41</v>
      </c>
      <c r="P38" s="168">
        <f>リレーオーダー用紙!BC7</f>
        <v>0</v>
      </c>
      <c r="Q38" s="168"/>
      <c r="R38" s="168"/>
      <c r="AB38" s="78">
        <v>43292</v>
      </c>
    </row>
    <row r="39" spans="2:33" ht="19.5" customHeight="1" x14ac:dyDescent="0.15">
      <c r="B39" s="15"/>
      <c r="L39" s="4" t="s">
        <v>42</v>
      </c>
      <c r="P39" s="168">
        <f>SUM(H36:J38)+SUM(P36:R38)</f>
        <v>0</v>
      </c>
      <c r="Q39" s="168"/>
      <c r="R39" s="168"/>
      <c r="AB39" s="78">
        <v>43293</v>
      </c>
    </row>
    <row r="40" spans="2:33" ht="17.25" x14ac:dyDescent="0.15">
      <c r="B40" s="111" t="str">
        <f>"　　　　"&amp;リレーオーダー用紙!B4</f>
        <v>　　　　</v>
      </c>
      <c r="P40" s="51"/>
      <c r="Q40" s="51"/>
      <c r="R40" s="51"/>
      <c r="AB40" s="78">
        <v>43294</v>
      </c>
    </row>
    <row r="41" spans="2:33" ht="19.5" customHeight="1" x14ac:dyDescent="0.15">
      <c r="B41" s="15" t="s">
        <v>43</v>
      </c>
      <c r="C41" s="4" t="s">
        <v>44</v>
      </c>
      <c r="H41" s="177">
        <v>1800</v>
      </c>
      <c r="I41" s="177"/>
      <c r="J41" s="177"/>
      <c r="K41" s="4" t="s">
        <v>60</v>
      </c>
      <c r="L41" s="178">
        <f>H34</f>
        <v>0</v>
      </c>
      <c r="M41" s="179"/>
      <c r="N41" s="118" t="s">
        <v>62</v>
      </c>
      <c r="S41" s="4" t="s">
        <v>59</v>
      </c>
      <c r="T41" s="197">
        <f>H41*L41</f>
        <v>0</v>
      </c>
      <c r="U41" s="197"/>
      <c r="V41" s="197"/>
      <c r="W41" s="197"/>
      <c r="AB41" s="78">
        <v>43295</v>
      </c>
    </row>
    <row r="42" spans="2:33" ht="19.5" customHeight="1" x14ac:dyDescent="0.15">
      <c r="B42" s="15"/>
      <c r="C42" s="4" t="s">
        <v>45</v>
      </c>
      <c r="H42" s="177">
        <v>2500</v>
      </c>
      <c r="I42" s="177"/>
      <c r="J42" s="177"/>
      <c r="K42" s="4" t="s">
        <v>61</v>
      </c>
      <c r="L42" s="190">
        <f>P39</f>
        <v>0</v>
      </c>
      <c r="M42" s="190"/>
      <c r="S42" s="4" t="s">
        <v>59</v>
      </c>
      <c r="T42" s="197">
        <f>H42*L42</f>
        <v>0</v>
      </c>
      <c r="U42" s="197"/>
      <c r="V42" s="197"/>
      <c r="W42" s="197"/>
      <c r="AB42" s="78">
        <v>43296</v>
      </c>
    </row>
    <row r="43" spans="2:33" ht="19.5" customHeight="1" x14ac:dyDescent="0.15">
      <c r="B43" s="15"/>
      <c r="C43" s="4" t="s">
        <v>46</v>
      </c>
      <c r="H43" s="177">
        <v>1500</v>
      </c>
      <c r="I43" s="177"/>
      <c r="J43" s="177"/>
      <c r="K43" s="4" t="s">
        <v>61</v>
      </c>
      <c r="L43" s="175"/>
      <c r="M43" s="176"/>
      <c r="N43" s="120" t="s">
        <v>188</v>
      </c>
      <c r="S43" s="4" t="s">
        <v>59</v>
      </c>
      <c r="T43" s="197">
        <f>H43*L43</f>
        <v>0</v>
      </c>
      <c r="U43" s="197"/>
      <c r="V43" s="197"/>
      <c r="W43" s="197"/>
      <c r="AB43" s="78">
        <v>43297</v>
      </c>
    </row>
    <row r="44" spans="2:33" ht="19.5" customHeight="1" x14ac:dyDescent="0.15">
      <c r="B44" s="15"/>
      <c r="C44" s="4" t="s">
        <v>47</v>
      </c>
      <c r="H44" s="177">
        <v>2000</v>
      </c>
      <c r="I44" s="177"/>
      <c r="J44" s="177"/>
      <c r="K44" s="4" t="s">
        <v>61</v>
      </c>
      <c r="L44" s="175"/>
      <c r="M44" s="176"/>
      <c r="R44" s="119"/>
      <c r="S44" s="4" t="s">
        <v>59</v>
      </c>
      <c r="T44" s="197">
        <f>H44*L44</f>
        <v>0</v>
      </c>
      <c r="U44" s="197"/>
      <c r="V44" s="197"/>
      <c r="W44" s="197"/>
      <c r="AB44" s="78">
        <v>43298</v>
      </c>
    </row>
    <row r="45" spans="2:33" ht="19.5" hidden="1" customHeight="1" x14ac:dyDescent="0.15">
      <c r="B45" s="15"/>
      <c r="C45" s="4" t="s">
        <v>48</v>
      </c>
      <c r="S45" s="4" t="s">
        <v>59</v>
      </c>
      <c r="T45" s="197">
        <v>0</v>
      </c>
      <c r="U45" s="197"/>
      <c r="V45" s="197"/>
      <c r="W45" s="197"/>
      <c r="AB45" s="78">
        <v>43299</v>
      </c>
    </row>
    <row r="46" spans="2:33" ht="19.5" customHeight="1" x14ac:dyDescent="0.15">
      <c r="B46" s="15"/>
      <c r="C46" s="4" t="s">
        <v>49</v>
      </c>
      <c r="S46" s="4" t="s">
        <v>59</v>
      </c>
      <c r="T46" s="197">
        <f>SUM(T41:W45)</f>
        <v>0</v>
      </c>
      <c r="U46" s="197"/>
      <c r="V46" s="197"/>
      <c r="W46" s="197"/>
      <c r="AB46" s="78">
        <v>43300</v>
      </c>
    </row>
    <row r="47" spans="2:33" ht="11.25" customHeight="1" x14ac:dyDescent="0.15">
      <c r="B47" s="15"/>
      <c r="T47" s="50"/>
      <c r="U47" s="50"/>
      <c r="V47" s="50"/>
      <c r="W47" s="50"/>
      <c r="AB47" s="78">
        <v>43301</v>
      </c>
    </row>
    <row r="48" spans="2:33" ht="19.5" customHeight="1" x14ac:dyDescent="0.15">
      <c r="B48" s="15" t="s">
        <v>66</v>
      </c>
      <c r="C48" s="4" t="s">
        <v>68</v>
      </c>
      <c r="T48" s="50"/>
      <c r="U48" s="50"/>
      <c r="V48" s="50"/>
      <c r="W48" s="50"/>
      <c r="AB48" s="78">
        <v>43302</v>
      </c>
    </row>
    <row r="49" spans="2:28" ht="19.5" customHeight="1" x14ac:dyDescent="0.15">
      <c r="B49" s="15"/>
      <c r="C49" s="4" t="s">
        <v>67</v>
      </c>
      <c r="T49" s="50"/>
      <c r="U49" s="50"/>
      <c r="V49" s="50"/>
      <c r="W49" s="50"/>
      <c r="AB49" s="78">
        <v>43303</v>
      </c>
    </row>
    <row r="50" spans="2:28" ht="19.5" customHeight="1" x14ac:dyDescent="0.15">
      <c r="B50" s="15"/>
      <c r="C50" s="180"/>
      <c r="D50" s="181"/>
      <c r="E50" s="181"/>
      <c r="F50" s="182"/>
      <c r="G50" s="4" t="s">
        <v>69</v>
      </c>
      <c r="H50" s="183"/>
      <c r="I50" s="184"/>
      <c r="J50" s="184"/>
      <c r="K50" s="184"/>
      <c r="L50" s="184"/>
      <c r="M50" s="184"/>
      <c r="N50" s="184"/>
      <c r="O50" s="184"/>
      <c r="P50" s="184"/>
      <c r="Q50" s="184"/>
      <c r="R50" s="185"/>
      <c r="S50" s="4" t="s">
        <v>70</v>
      </c>
      <c r="T50" s="50"/>
      <c r="U50" s="50"/>
      <c r="V50" s="50"/>
      <c r="W50" s="50"/>
      <c r="AB50" s="78">
        <v>43304</v>
      </c>
    </row>
    <row r="51" spans="2:28" ht="19.5" customHeight="1" x14ac:dyDescent="0.15">
      <c r="B51" s="30"/>
      <c r="C51" s="183"/>
      <c r="D51" s="184"/>
      <c r="E51" s="184"/>
      <c r="F51" s="184"/>
      <c r="G51" s="184"/>
      <c r="H51" s="184"/>
      <c r="I51" s="184"/>
      <c r="J51" s="184"/>
      <c r="K51" s="185"/>
      <c r="L51" s="174" t="s">
        <v>71</v>
      </c>
      <c r="M51" s="174"/>
      <c r="N51" s="189">
        <f>T46</f>
        <v>0</v>
      </c>
      <c r="O51" s="179"/>
      <c r="P51" s="179"/>
      <c r="Q51" s="179"/>
      <c r="R51" s="179"/>
      <c r="S51" s="4" t="s">
        <v>72</v>
      </c>
      <c r="AB51" s="78">
        <v>43305</v>
      </c>
    </row>
    <row r="52" spans="2:28" ht="24" customHeight="1" thickBot="1" x14ac:dyDescent="0.2">
      <c r="C52" s="36"/>
      <c r="D52" s="36"/>
      <c r="E52" s="36"/>
      <c r="F52" s="36"/>
      <c r="G52" s="36"/>
      <c r="H52" s="36"/>
      <c r="I52" s="36"/>
      <c r="J52" s="36"/>
      <c r="K52" s="36"/>
      <c r="L52" s="36"/>
      <c r="M52" s="36"/>
      <c r="AB52" s="78">
        <v>43306</v>
      </c>
    </row>
    <row r="53" spans="2:28" ht="33" customHeight="1" x14ac:dyDescent="0.15">
      <c r="C53" s="152" t="s">
        <v>73</v>
      </c>
      <c r="D53" s="153"/>
      <c r="E53" s="153"/>
      <c r="F53" s="153"/>
      <c r="G53" s="154"/>
      <c r="H53" s="155"/>
      <c r="I53" s="153"/>
      <c r="J53" s="153"/>
      <c r="K53" s="153"/>
      <c r="L53" s="153"/>
      <c r="M53" s="153"/>
      <c r="N53" s="153"/>
      <c r="O53" s="153"/>
      <c r="P53" s="153"/>
      <c r="Q53" s="153"/>
      <c r="R53" s="153"/>
      <c r="S53" s="153"/>
      <c r="T53" s="153"/>
      <c r="U53" s="153"/>
      <c r="V53" s="153"/>
      <c r="W53" s="153"/>
      <c r="X53" s="156"/>
      <c r="Y53" s="36"/>
      <c r="AB53" s="78">
        <v>43307</v>
      </c>
    </row>
    <row r="54" spans="2:28" ht="21" x14ac:dyDescent="0.15">
      <c r="C54" s="146" t="s">
        <v>74</v>
      </c>
      <c r="D54" s="36"/>
      <c r="E54" s="36"/>
      <c r="F54" s="36"/>
      <c r="G54" s="36"/>
      <c r="H54" s="36"/>
      <c r="I54" s="36"/>
      <c r="J54" s="36"/>
      <c r="K54" s="36"/>
      <c r="L54" s="36"/>
      <c r="M54" s="36"/>
      <c r="N54" s="36"/>
      <c r="O54" s="36"/>
      <c r="P54" s="36"/>
      <c r="Q54" s="36"/>
      <c r="R54" s="36"/>
      <c r="S54" s="36"/>
      <c r="T54" s="36"/>
      <c r="U54" s="36"/>
      <c r="V54" s="36"/>
      <c r="W54" s="36"/>
      <c r="X54" s="148"/>
      <c r="Y54" s="36"/>
      <c r="AB54" s="78">
        <v>43308</v>
      </c>
    </row>
    <row r="55" spans="2:28" ht="21" x14ac:dyDescent="0.15">
      <c r="C55" s="146" t="s">
        <v>75</v>
      </c>
      <c r="D55" s="36"/>
      <c r="E55" s="36"/>
      <c r="F55" s="36"/>
      <c r="G55" s="36"/>
      <c r="H55" s="36"/>
      <c r="I55" s="36"/>
      <c r="J55" s="36"/>
      <c r="K55" s="36"/>
      <c r="L55" s="36"/>
      <c r="M55" s="36"/>
      <c r="N55" s="36"/>
      <c r="O55" s="36"/>
      <c r="P55" s="36"/>
      <c r="Q55" s="36"/>
      <c r="R55" s="36"/>
      <c r="S55" s="36"/>
      <c r="T55" s="36"/>
      <c r="U55" s="36"/>
      <c r="V55" s="36"/>
      <c r="W55" s="36"/>
      <c r="X55" s="148"/>
      <c r="Y55" s="36"/>
      <c r="AB55" s="78">
        <v>43309</v>
      </c>
    </row>
    <row r="56" spans="2:28" ht="28.5" x14ac:dyDescent="0.2">
      <c r="C56" s="146" t="s" ph="1">
        <v>245</v>
      </c>
      <c r="D56" s="36"/>
      <c r="E56" s="36"/>
      <c r="F56" s="36"/>
      <c r="G56" s="36"/>
      <c r="H56" s="147" t="s" ph="1">
        <v>246</v>
      </c>
      <c r="I56" s="36"/>
      <c r="J56" s="36"/>
      <c r="K56" s="36"/>
      <c r="L56" s="36"/>
      <c r="M56" s="36"/>
      <c r="N56" s="36"/>
      <c r="O56" s="36"/>
      <c r="P56" s="36"/>
      <c r="Q56" s="36"/>
      <c r="R56" s="36"/>
      <c r="S56" s="36"/>
      <c r="T56" s="36"/>
      <c r="U56" s="36"/>
      <c r="V56" s="36"/>
      <c r="W56" s="36"/>
      <c r="X56" s="148"/>
      <c r="Y56" s="36"/>
      <c r="AB56" s="78">
        <v>43310</v>
      </c>
    </row>
    <row r="57" spans="2:28" ht="28.5" customHeight="1" x14ac:dyDescent="0.2">
      <c r="C57" s="157"/>
      <c r="D57" s="36"/>
      <c r="E57" s="36"/>
      <c r="F57" s="36"/>
      <c r="G57" s="36"/>
      <c r="H57" s="147" t="s" ph="1">
        <v>247</v>
      </c>
      <c r="I57" s="36"/>
      <c r="J57" s="36"/>
      <c r="K57" s="36"/>
      <c r="L57" s="36"/>
      <c r="M57" s="36"/>
      <c r="N57" s="36"/>
      <c r="O57" s="36"/>
      <c r="P57" s="36"/>
      <c r="Q57" s="36"/>
      <c r="R57" s="36"/>
      <c r="S57" s="36"/>
      <c r="T57" s="36"/>
      <c r="U57" s="36"/>
      <c r="V57" s="36"/>
      <c r="W57" s="36"/>
      <c r="X57" s="148"/>
      <c r="Y57" s="36"/>
      <c r="Z57" s="145"/>
      <c r="AA57" s="145"/>
      <c r="AB57" s="78">
        <v>43311</v>
      </c>
    </row>
    <row r="58" spans="2:28" ht="12.75" customHeight="1" thickBot="1" x14ac:dyDescent="0.2">
      <c r="B58" s="36"/>
      <c r="C58" s="149"/>
      <c r="D58" s="150"/>
      <c r="E58" s="150"/>
      <c r="F58" s="150"/>
      <c r="G58" s="150"/>
      <c r="H58" s="150"/>
      <c r="I58" s="150"/>
      <c r="J58" s="150"/>
      <c r="K58" s="150"/>
      <c r="L58" s="150"/>
      <c r="M58" s="150"/>
      <c r="N58" s="150"/>
      <c r="O58" s="150"/>
      <c r="P58" s="150"/>
      <c r="Q58" s="150"/>
      <c r="R58" s="150"/>
      <c r="S58" s="150"/>
      <c r="T58" s="150"/>
      <c r="U58" s="150"/>
      <c r="V58" s="150"/>
      <c r="W58" s="150"/>
      <c r="X58" s="151"/>
      <c r="AB58" s="78">
        <v>43312</v>
      </c>
    </row>
    <row r="59" spans="2:28" ht="12.95" customHeight="1" x14ac:dyDescent="0.15">
      <c r="C59" s="133" t="s">
        <v>214</v>
      </c>
      <c r="D59" s="132"/>
      <c r="E59" s="132"/>
      <c r="F59" s="132"/>
      <c r="G59" s="132"/>
      <c r="H59" s="132"/>
      <c r="I59" s="132"/>
      <c r="J59" s="132"/>
      <c r="K59" s="132"/>
      <c r="L59" s="132"/>
      <c r="M59" s="132"/>
      <c r="N59" s="132"/>
      <c r="O59" s="132"/>
      <c r="P59" s="132"/>
      <c r="Q59" s="132"/>
      <c r="R59" s="132"/>
      <c r="S59" s="132"/>
      <c r="T59" s="132"/>
      <c r="U59" s="132"/>
      <c r="V59" s="132"/>
      <c r="W59" s="132"/>
      <c r="AB59" s="78">
        <v>43313</v>
      </c>
    </row>
    <row r="60" spans="2:28" ht="12.95" customHeight="1" x14ac:dyDescent="0.15">
      <c r="C60" s="134" t="s">
        <v>215</v>
      </c>
      <c r="AB60" s="78">
        <v>43314</v>
      </c>
    </row>
    <row r="61" spans="2:28" ht="12.95" customHeight="1" x14ac:dyDescent="0.15">
      <c r="C61" s="133" t="s">
        <v>216</v>
      </c>
      <c r="AB61" s="78">
        <v>43315</v>
      </c>
    </row>
    <row r="62" spans="2:28" ht="12.95" customHeight="1" x14ac:dyDescent="0.15">
      <c r="C62" s="133" t="s">
        <v>217</v>
      </c>
      <c r="AB62" s="78">
        <v>43316</v>
      </c>
    </row>
    <row r="63" spans="2:28" ht="21" hidden="1" x14ac:dyDescent="0.15">
      <c r="B63" s="30" t="s">
        <v>7</v>
      </c>
      <c r="C63" s="186">
        <v>43373</v>
      </c>
      <c r="D63" s="186"/>
      <c r="E63" s="186"/>
      <c r="F63" s="186"/>
      <c r="G63" s="186"/>
      <c r="H63" s="186"/>
      <c r="N63" s="53"/>
      <c r="AB63" s="78">
        <v>43317</v>
      </c>
    </row>
    <row r="64" spans="2:28" ht="21" hidden="1" x14ac:dyDescent="0.15">
      <c r="B64" s="30" t="s">
        <v>8</v>
      </c>
      <c r="C64" s="186">
        <v>43373</v>
      </c>
      <c r="D64" s="186"/>
      <c r="E64" s="186"/>
      <c r="F64" s="186"/>
      <c r="G64" s="186"/>
      <c r="H64" s="186"/>
      <c r="N64" s="53"/>
      <c r="AB64" s="78">
        <v>43318</v>
      </c>
    </row>
    <row r="65" spans="2:8" ht="21" hidden="1" x14ac:dyDescent="0.15">
      <c r="B65" s="30" t="s">
        <v>147</v>
      </c>
      <c r="C65" s="186">
        <v>43262</v>
      </c>
      <c r="D65" s="186"/>
      <c r="E65" s="186"/>
      <c r="F65" s="186"/>
      <c r="G65" s="186"/>
      <c r="H65" s="186"/>
    </row>
    <row r="66" spans="2:8" ht="21" hidden="1" x14ac:dyDescent="0.15">
      <c r="B66" s="30" t="s">
        <v>146</v>
      </c>
      <c r="C66" s="186">
        <v>43313</v>
      </c>
      <c r="D66" s="186"/>
      <c r="E66" s="186"/>
      <c r="F66" s="186"/>
      <c r="G66" s="186"/>
      <c r="H66" s="186"/>
    </row>
    <row r="67" spans="2:8" ht="14.25" hidden="1" x14ac:dyDescent="0.15"/>
    <row r="68" spans="2:8" ht="14.25" hidden="1" x14ac:dyDescent="0.15"/>
  </sheetData>
  <sheetProtection password="C18F" sheet="1" selectLockedCells="1"/>
  <mergeCells count="91">
    <mergeCell ref="G26:I26"/>
    <mergeCell ref="C26:F26"/>
    <mergeCell ref="N26:Q26"/>
    <mergeCell ref="R26:T26"/>
    <mergeCell ref="N34:Q34"/>
    <mergeCell ref="R34:T34"/>
    <mergeCell ref="C22:F22"/>
    <mergeCell ref="C23:F23"/>
    <mergeCell ref="N22:Q22"/>
    <mergeCell ref="C25:F25"/>
    <mergeCell ref="G25:I25"/>
    <mergeCell ref="G22:I22"/>
    <mergeCell ref="G23:I23"/>
    <mergeCell ref="G24:M24"/>
    <mergeCell ref="E24:F24"/>
    <mergeCell ref="N23:Q23"/>
    <mergeCell ref="P24:Q24"/>
    <mergeCell ref="E19:M19"/>
    <mergeCell ref="P19:X19"/>
    <mergeCell ref="F17:W17"/>
    <mergeCell ref="B18:X18"/>
    <mergeCell ref="B16:E16"/>
    <mergeCell ref="F16:M16"/>
    <mergeCell ref="T3:X3"/>
    <mergeCell ref="F15:M15"/>
    <mergeCell ref="D15:E15"/>
    <mergeCell ref="P15:W15"/>
    <mergeCell ref="C10:K10"/>
    <mergeCell ref="D14:W14"/>
    <mergeCell ref="S10:V10"/>
    <mergeCell ref="L12:R12"/>
    <mergeCell ref="S12:W12"/>
    <mergeCell ref="C8:K8"/>
    <mergeCell ref="U1:X1"/>
    <mergeCell ref="Q4:V4"/>
    <mergeCell ref="C6:W6"/>
    <mergeCell ref="P39:R39"/>
    <mergeCell ref="H36:J36"/>
    <mergeCell ref="H37:J37"/>
    <mergeCell ref="H38:J38"/>
    <mergeCell ref="P36:R36"/>
    <mergeCell ref="P37:R37"/>
    <mergeCell ref="H28:I28"/>
    <mergeCell ref="D12:H12"/>
    <mergeCell ref="D13:W13"/>
    <mergeCell ref="R22:T22"/>
    <mergeCell ref="E21:M21"/>
    <mergeCell ref="P21:X21"/>
    <mergeCell ref="R23:T23"/>
    <mergeCell ref="T45:W45"/>
    <mergeCell ref="T46:W46"/>
    <mergeCell ref="T41:W41"/>
    <mergeCell ref="T42:W42"/>
    <mergeCell ref="T43:W43"/>
    <mergeCell ref="T44:W44"/>
    <mergeCell ref="C65:H65"/>
    <mergeCell ref="C66:H66"/>
    <mergeCell ref="N51:R51"/>
    <mergeCell ref="H29:I29"/>
    <mergeCell ref="L42:M42"/>
    <mergeCell ref="L43:M43"/>
    <mergeCell ref="H41:J41"/>
    <mergeCell ref="H42:J42"/>
    <mergeCell ref="H33:I33"/>
    <mergeCell ref="H34:I34"/>
    <mergeCell ref="N33:Q33"/>
    <mergeCell ref="R33:T33"/>
    <mergeCell ref="N31:Q31"/>
    <mergeCell ref="R31:T31"/>
    <mergeCell ref="P29:X29"/>
    <mergeCell ref="N30:Q30"/>
    <mergeCell ref="C64:H64"/>
    <mergeCell ref="C63:H63"/>
    <mergeCell ref="H30:I30"/>
    <mergeCell ref="H32:I32"/>
    <mergeCell ref="C51:K51"/>
    <mergeCell ref="H44:J44"/>
    <mergeCell ref="L51:M51"/>
    <mergeCell ref="L44:M44"/>
    <mergeCell ref="H43:J43"/>
    <mergeCell ref="L41:M41"/>
    <mergeCell ref="C50:F50"/>
    <mergeCell ref="H50:R50"/>
    <mergeCell ref="R24:X24"/>
    <mergeCell ref="P38:R38"/>
    <mergeCell ref="N25:Q25"/>
    <mergeCell ref="R25:T25"/>
    <mergeCell ref="P28:X28"/>
    <mergeCell ref="R30:T30"/>
    <mergeCell ref="P32:Q32"/>
    <mergeCell ref="R32:X32"/>
  </mergeCells>
  <phoneticPr fontId="4"/>
  <dataValidations xWindow="369" yWindow="422" count="28">
    <dataValidation imeMode="on" allowBlank="1" showInputMessage="1" showErrorMessage="1" promptTitle="競技役員" sqref="J22:K23 C22:C23 E24 U22:V23 N22:N23 P24 U30:V31 N30:N31 P32" xr:uid="{00000000-0002-0000-0000-000000000000}"/>
    <dataValidation type="textLength" imeMode="halfKatakana" allowBlank="1" showInputMessage="1" showErrorMessage="1" errorTitle="文字数オーバー" error="半角８文字位以内で入力して下さい。_x000a_「ﾟ」「ﾞ」も１文字に数えます。" prompt="チームフリガナを半角８文字以内で入力して下さい。" sqref="S10" xr:uid="{00000000-0002-0000-0000-000001000000}">
      <formula1>0</formula1>
      <formula2>8</formula2>
    </dataValidation>
    <dataValidation type="whole" imeMode="off" allowBlank="1" showInputMessage="1" showErrorMessage="1" errorTitle="入力確認" error="0～9の数字を１桁づつ入力して下さい。" promptTitle="チーム登録番号入力" prompt="マスターズ協会団体登録番号を_x000a_１セルに１桁づつ入力して下さい。" sqref="C4:D4 G4:I4" xr:uid="{00000000-0002-0000-0000-000002000000}">
      <formula1>0</formula1>
      <formula2>9</formula2>
    </dataValidation>
    <dataValidation type="textLength" imeMode="on" allowBlank="1" showInputMessage="1" showErrorMessage="1" errorTitle="入力確認" error="全角６文字以内で入力して下さい。" promptTitle="略称名" prompt="チーム略称を全角６文字以内で入力して下さい。" sqref="Q4:V4" xr:uid="{00000000-0002-0000-0000-000003000000}">
      <formula1>0</formula1>
      <formula2>6</formula2>
    </dataValidation>
    <dataValidation imeMode="on" allowBlank="1" showInputMessage="1" showErrorMessage="1" promptTitle="チーム名" prompt="チーム正式名称を入力して下さい。" sqref="C6:W6" xr:uid="{00000000-0002-0000-0000-000004000000}"/>
    <dataValidation imeMode="on" allowBlank="1" showInputMessage="1" showErrorMessage="1" promptTitle="申込責任者名" prompt="申込責任者名を入力して下さい。" sqref="C10:K10" xr:uid="{00000000-0002-0000-0000-000005000000}"/>
    <dataValidation type="whole" imeMode="off" allowBlank="1" showInputMessage="1" showErrorMessage="1" errorTitle="入力確認" error="1セルに１桁づつ入力して下さい。" promptTitle="郵便番号" prompt="連絡先の郵便番号を１セルに１桁づつ入力して下さい。" sqref="J12:K12" xr:uid="{00000000-0002-0000-0000-000006000000}">
      <formula1>0</formula1>
      <formula2>9</formula2>
    </dataValidation>
    <dataValidation imeMode="on" allowBlank="1" showInputMessage="1" showErrorMessage="1" promptTitle="連絡先住所" prompt="連絡先住所を都道府県名から入力して下さい。" sqref="D13:W14" xr:uid="{00000000-0002-0000-0000-000007000000}"/>
    <dataValidation imeMode="off" allowBlank="1" showInputMessage="1" showErrorMessage="1" promptTitle="電話番号" prompt="連絡先電話番号を市外局番から入力して下さい。" sqref="F15:M15" xr:uid="{00000000-0002-0000-0000-000008000000}"/>
    <dataValidation imeMode="off" allowBlank="1" showInputMessage="1" showErrorMessage="1" promptTitle="ＦＡＸ番号" prompt="連絡先ＦＡＸ番号を市外局番から入力して下さい、" sqref="P15:W16" xr:uid="{00000000-0002-0000-0000-000009000000}"/>
    <dataValidation imeMode="off" allowBlank="1" showInputMessage="1" showErrorMessage="1" promptTitle="メールアドレス" prompt="連絡先電子メールアドレスを入力して下さい。" sqref="F17:W17" xr:uid="{00000000-0002-0000-0000-00000A000000}"/>
    <dataValidation imeMode="halfKatakana" allowBlank="1" showInputMessage="1" showErrorMessage="1" promptTitle="競技役員フリガナ" prompt="派遣競技役員のフリガナを半角カタカナで入力して下さい。" sqref="E19 P19 P28" xr:uid="{00000000-0002-0000-0000-00000B000000}"/>
    <dataValidation type="whole" imeMode="off" allowBlank="1" showInputMessage="1" showErrorMessage="1" promptTitle="プログラム購入部数" prompt="プログラム購入部数を入力して下さい。_x000a_（１部１，５００円）" sqref="L43:M43" xr:uid="{00000000-0002-0000-0000-00000C000000}">
      <formula1>0</formula1>
      <formula2>100</formula2>
    </dataValidation>
    <dataValidation type="whole" imeMode="off" allowBlank="1" showInputMessage="1" showErrorMessage="1" promptTitle="ランキング購入部数" prompt="ランキング購入部数を入力して下さい。" sqref="L44:M44" xr:uid="{00000000-0002-0000-0000-00000D000000}">
      <formula1>0</formula1>
      <formula2>100</formula2>
    </dataValidation>
    <dataValidation imeMode="off" allowBlank="1" showInputMessage="1" showErrorMessage="1" errorTitle="入力確認" error="1セルに１桁づつ入力して下さい。" promptTitle="郵便番号" prompt="連絡先の郵便番号を入力して下さい。_x000a_(例 101-0044)" sqref="I12 D12" xr:uid="{00000000-0002-0000-0000-00000E000000}"/>
    <dataValidation imeMode="halfKatakana" allowBlank="1" showInputMessage="1" showErrorMessage="1" promptTitle="連絡責任者フリガナ" prompt="連絡責任者のフリガナを半角カタカナで入力して下さい。" sqref="C8" xr:uid="{00000000-0002-0000-0000-00000F000000}"/>
    <dataValidation imeMode="on" allowBlank="1" showInputMessage="1" showErrorMessage="1" prompt="お振込をされた名義(チーム名)を入力して下さい。" sqref="H50:R50" xr:uid="{00000000-0002-0000-0000-000010000000}"/>
    <dataValidation imeMode="on" allowBlank="1" showInputMessage="1" showErrorMessage="1" prompt="お振込をされた金融機関名を入力して下さい。_x000a_(例　みずほ銀行)" sqref="C51:K51" xr:uid="{00000000-0002-0000-0000-000011000000}"/>
    <dataValidation imeMode="on" allowBlank="1" showInputMessage="1" showErrorMessage="1" promptTitle="競技役員名" prompt="派遣競技役員名を入力して下さい。" sqref="E21:M21 P21:X21 P29:X29" xr:uid="{00000000-0002-0000-0000-000012000000}"/>
    <dataValidation type="list" imeMode="on" allowBlank="1" showInputMessage="1" showErrorMessage="1" promptTitle="競技役員資格" prompt="保有する競技役員の資格を選択して下さい。" sqref="G22:I22 R22:T22 R30:T30" xr:uid="{00000000-0002-0000-0000-000013000000}">
      <formula1>"Ａ級,Ｂ級,Ｃ級,なし"</formula1>
    </dataValidation>
    <dataValidation type="list" imeMode="on" allowBlank="1" showInputMessage="1" showErrorMessage="1" promptTitle="競技役員経験" prompt="競技役員経験の有無を選択して下さい。" sqref="G23:I23 R23:T23 R31:T31" xr:uid="{00000000-0002-0000-0000-000014000000}">
      <formula1>"あり,なし"</formula1>
    </dataValidation>
    <dataValidation imeMode="on" allowBlank="1" showInputMessage="1" showErrorMessage="1" promptTitle="役職名" prompt="競技役員経験が「あり」の場合は、_x000a_経験した役職名を入力して下さい。" sqref="J25:M26" xr:uid="{00000000-0002-0000-0000-000015000000}"/>
    <dataValidation imeMode="off" allowBlank="1" showInputMessage="1" showErrorMessage="1" promptTitle="大会当日の緊急連絡先" prompt="必ず当日連絡が取れるチーム代表者の緊急連絡先をご記入ください。_x000a_" sqref="F16:M16" xr:uid="{00000000-0002-0000-0000-000016000000}"/>
    <dataValidation type="list" imeMode="on" allowBlank="1" showInputMessage="1" showErrorMessage="1" promptTitle="Ｔシャツサイズ" prompt="Ｔシャツのサイズを選んでください。" sqref="R33:T33 G25:I25 R25:T25" xr:uid="{00000000-0002-0000-0000-000018000000}">
      <formula1>$AE$13:$AE$19</formula1>
    </dataValidation>
    <dataValidation type="list" imeMode="on" allowBlank="1" showInputMessage="1" showErrorMessage="1" promptTitle="役職名" prompt="競技役員経験が「あり」の場合は、_x000a_経験した役職名を入力して下さい。" sqref="G24:M24 R24:X24 R32:X32" xr:uid="{00000000-0002-0000-0000-000019000000}">
      <formula1>$AF$13:$AF$21</formula1>
    </dataValidation>
    <dataValidation type="list" imeMode="on" allowBlank="1" showInputMessage="1" showErrorMessage="1" promptTitle="競技への参加の有無" prompt="大会当日、競技に参加するしないかを選択してください。" sqref="G26:I26 R26:T26 R34:T34" xr:uid="{00000000-0002-0000-0000-00001A000000}">
      <formula1>"参加する,参加しない"</formula1>
    </dataValidation>
    <dataValidation type="list" imeMode="off" allowBlank="1" showInputMessage="1" showErrorMessage="1" error="2011年11月27日から2012年1月12日までの日付を入力してください。" prompt="お振込をされた日付を選択して下さい。" sqref="C50:F50" xr:uid="{00000000-0002-0000-0000-00001B000000}">
      <formula1>$AB$8:$AB$66</formula1>
    </dataValidation>
    <dataValidation type="list" allowBlank="1" showInputMessage="1" showErrorMessage="1" promptTitle="企業名" prompt="コナミ・セントラル・ルネサンス・ティップネス・メガロス・ＪＳＳ・オージー・その他を選択してください。" sqref="S12:W12" xr:uid="{00000000-0002-0000-0000-000017000000}">
      <formula1>$AC$13:$AC$20</formula1>
    </dataValidation>
  </dataValidations>
  <pageMargins left="0.39370078740157483" right="0.39370078740157483" top="0.59055118110236227" bottom="0.59055118110236227" header="0.51181102362204722" footer="0.51181102362204722"/>
  <pageSetup paperSize="9" scale="95" orientation="portrait" blackAndWhite="1" horizontalDpi="4294967292"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M59"/>
  <sheetViews>
    <sheetView workbookViewId="0">
      <selection activeCell="B3" sqref="B3"/>
    </sheetView>
  </sheetViews>
  <sheetFormatPr defaultRowHeight="12" x14ac:dyDescent="0.15"/>
  <cols>
    <col min="1" max="1" width="5.28515625" customWidth="1"/>
    <col min="2" max="2" width="13.28515625" customWidth="1"/>
    <col min="3" max="3" width="18.42578125" customWidth="1"/>
    <col min="4" max="4" width="7.28515625" customWidth="1"/>
    <col min="5" max="5" width="12.7109375" customWidth="1"/>
    <col min="6" max="7" width="8.28515625" customWidth="1"/>
    <col min="8" max="8" width="6.7109375" customWidth="1"/>
    <col min="9" max="9" width="5.7109375" customWidth="1"/>
    <col min="10" max="13" width="8.140625" customWidth="1"/>
  </cols>
  <sheetData>
    <row r="1" spans="1:13" s="69" customFormat="1" x14ac:dyDescent="0.15">
      <c r="A1" s="69" t="s">
        <v>131</v>
      </c>
      <c r="B1" s="69" t="s">
        <v>132</v>
      </c>
      <c r="C1" s="69" t="s">
        <v>133</v>
      </c>
      <c r="D1" s="69" t="s">
        <v>134</v>
      </c>
      <c r="E1" s="69" t="s">
        <v>135</v>
      </c>
      <c r="F1" s="69" t="s">
        <v>136</v>
      </c>
      <c r="G1" s="69" t="s">
        <v>137</v>
      </c>
      <c r="H1" s="69" t="s">
        <v>138</v>
      </c>
      <c r="I1" s="69" t="s">
        <v>139</v>
      </c>
      <c r="J1" s="69" t="s">
        <v>140</v>
      </c>
      <c r="K1" s="69" t="s">
        <v>141</v>
      </c>
      <c r="L1" s="69" t="s">
        <v>142</v>
      </c>
      <c r="M1" s="69" t="s">
        <v>143</v>
      </c>
    </row>
    <row r="2" spans="1:13" x14ac:dyDescent="0.15">
      <c r="A2" s="70" t="str">
        <f>リレーオーダー用紙!AS6</f>
        <v/>
      </c>
      <c r="B2" s="86">
        <f>団体!$C$3</f>
        <v>0</v>
      </c>
      <c r="C2" s="70">
        <f>団体!$E$3</f>
        <v>0</v>
      </c>
      <c r="D2" s="72" t="str">
        <f>リレーオーダー用紙!D6</f>
        <v/>
      </c>
      <c r="E2" s="70" t="str">
        <f>リレーオーダー用紙!AE6</f>
        <v>999:99.99</v>
      </c>
      <c r="F2" s="72" t="str">
        <f>団体!$B$3</f>
        <v/>
      </c>
      <c r="G2">
        <v>0</v>
      </c>
      <c r="H2" s="70" t="str">
        <f>リレーオーダー用紙!AP6</f>
        <v/>
      </c>
      <c r="I2" s="70" t="str">
        <f>リレーオーダー用紙!AQ6</f>
        <v/>
      </c>
      <c r="J2" s="70" t="str">
        <f>リレーオーダー用紙!AA6</f>
        <v/>
      </c>
      <c r="K2" s="70" t="str">
        <f>リレーオーダー用紙!AB6</f>
        <v/>
      </c>
      <c r="L2" s="70" t="str">
        <f>リレーオーダー用紙!AC6</f>
        <v/>
      </c>
      <c r="M2" s="70" t="str">
        <f>リレーオーダー用紙!AD6</f>
        <v/>
      </c>
    </row>
    <row r="3" spans="1:13" x14ac:dyDescent="0.15">
      <c r="A3" s="70" t="str">
        <f>リレーオーダー用紙!AS7</f>
        <v/>
      </c>
      <c r="B3" s="86">
        <f>団体!$C$3</f>
        <v>0</v>
      </c>
      <c r="C3" s="70">
        <f>団体!$E$3</f>
        <v>0</v>
      </c>
      <c r="D3" s="72" t="str">
        <f>リレーオーダー用紙!D7</f>
        <v/>
      </c>
      <c r="E3" s="70" t="str">
        <f>リレーオーダー用紙!AE7</f>
        <v>999:99.99</v>
      </c>
      <c r="F3" s="72" t="str">
        <f>団体!$B$3</f>
        <v/>
      </c>
      <c r="G3">
        <v>0</v>
      </c>
      <c r="H3" s="70" t="str">
        <f>リレーオーダー用紙!AP7</f>
        <v/>
      </c>
      <c r="I3" s="70" t="str">
        <f>リレーオーダー用紙!AQ7</f>
        <v/>
      </c>
      <c r="J3" s="70" t="str">
        <f>リレーオーダー用紙!AA7</f>
        <v/>
      </c>
      <c r="K3" s="70" t="str">
        <f>リレーオーダー用紙!AB7</f>
        <v/>
      </c>
      <c r="L3" s="70" t="str">
        <f>リレーオーダー用紙!AC7</f>
        <v/>
      </c>
      <c r="M3" s="70" t="str">
        <f>リレーオーダー用紙!AD7</f>
        <v/>
      </c>
    </row>
    <row r="4" spans="1:13" x14ac:dyDescent="0.15">
      <c r="A4" s="70" t="str">
        <f>リレーオーダー用紙!AS8</f>
        <v/>
      </c>
      <c r="B4" s="86">
        <f>団体!$C$3</f>
        <v>0</v>
      </c>
      <c r="C4" s="70">
        <f>団体!$E$3</f>
        <v>0</v>
      </c>
      <c r="D4" s="72" t="str">
        <f>リレーオーダー用紙!D8</f>
        <v/>
      </c>
      <c r="E4" s="70" t="str">
        <f>リレーオーダー用紙!AE8</f>
        <v>999:99.99</v>
      </c>
      <c r="F4" s="72" t="str">
        <f>団体!$B$3</f>
        <v/>
      </c>
      <c r="G4" s="70">
        <v>0</v>
      </c>
      <c r="H4" s="70" t="str">
        <f>リレーオーダー用紙!AP8</f>
        <v/>
      </c>
      <c r="I4" s="70" t="str">
        <f>リレーオーダー用紙!AQ8</f>
        <v/>
      </c>
      <c r="J4" s="70" t="str">
        <f>リレーオーダー用紙!AA8</f>
        <v/>
      </c>
      <c r="K4" s="70" t="str">
        <f>リレーオーダー用紙!AB8</f>
        <v/>
      </c>
      <c r="L4" s="70" t="str">
        <f>リレーオーダー用紙!AC8</f>
        <v/>
      </c>
      <c r="M4" s="70" t="str">
        <f>リレーオーダー用紙!AD8</f>
        <v/>
      </c>
    </row>
    <row r="5" spans="1:13" x14ac:dyDescent="0.15">
      <c r="A5" s="70" t="str">
        <f>リレーオーダー用紙!AS9</f>
        <v/>
      </c>
      <c r="B5" s="86">
        <f>団体!$C$3</f>
        <v>0</v>
      </c>
      <c r="C5" s="70">
        <f>団体!$E$3</f>
        <v>0</v>
      </c>
      <c r="D5" s="72" t="str">
        <f>リレーオーダー用紙!D9</f>
        <v/>
      </c>
      <c r="E5" s="70" t="str">
        <f>リレーオーダー用紙!AE9</f>
        <v>999:99.99</v>
      </c>
      <c r="F5" s="72" t="str">
        <f>団体!$B$3</f>
        <v/>
      </c>
      <c r="G5" s="70">
        <v>0</v>
      </c>
      <c r="H5" s="70" t="str">
        <f>リレーオーダー用紙!AP9</f>
        <v/>
      </c>
      <c r="I5" s="70" t="str">
        <f>リレーオーダー用紙!AQ9</f>
        <v/>
      </c>
      <c r="J5" s="70" t="str">
        <f>リレーオーダー用紙!AA9</f>
        <v/>
      </c>
      <c r="K5" s="70" t="str">
        <f>リレーオーダー用紙!AB9</f>
        <v/>
      </c>
      <c r="L5" s="70" t="str">
        <f>リレーオーダー用紙!AC9</f>
        <v/>
      </c>
      <c r="M5" s="70" t="str">
        <f>リレーオーダー用紙!AD9</f>
        <v/>
      </c>
    </row>
    <row r="6" spans="1:13" x14ac:dyDescent="0.15">
      <c r="A6" s="70" t="str">
        <f>リレーオーダー用紙!AS10</f>
        <v/>
      </c>
      <c r="B6" s="86">
        <f>団体!$C$3</f>
        <v>0</v>
      </c>
      <c r="C6" s="70">
        <f>団体!$E$3</f>
        <v>0</v>
      </c>
      <c r="D6" s="72" t="str">
        <f>リレーオーダー用紙!D10</f>
        <v/>
      </c>
      <c r="E6" s="70" t="str">
        <f>リレーオーダー用紙!AE10</f>
        <v>999:99.99</v>
      </c>
      <c r="F6" s="72" t="str">
        <f>団体!$B$3</f>
        <v/>
      </c>
      <c r="G6" s="70">
        <v>0</v>
      </c>
      <c r="H6" s="70" t="str">
        <f>リレーオーダー用紙!AP10</f>
        <v/>
      </c>
      <c r="I6" s="70" t="str">
        <f>リレーオーダー用紙!AQ10</f>
        <v/>
      </c>
      <c r="J6" s="70" t="str">
        <f>リレーオーダー用紙!AA10</f>
        <v/>
      </c>
      <c r="K6" s="70" t="str">
        <f>リレーオーダー用紙!AB10</f>
        <v/>
      </c>
      <c r="L6" s="70" t="str">
        <f>リレーオーダー用紙!AC10</f>
        <v/>
      </c>
      <c r="M6" s="70" t="str">
        <f>リレーオーダー用紙!AD10</f>
        <v/>
      </c>
    </row>
    <row r="7" spans="1:13" x14ac:dyDescent="0.15">
      <c r="A7" s="70" t="str">
        <f>リレーオーダー用紙!AS11</f>
        <v/>
      </c>
      <c r="B7" s="86">
        <f>団体!$C$3</f>
        <v>0</v>
      </c>
      <c r="C7" s="70">
        <f>団体!$E$3</f>
        <v>0</v>
      </c>
      <c r="D7" s="72" t="str">
        <f>リレーオーダー用紙!D11</f>
        <v/>
      </c>
      <c r="E7" s="70" t="str">
        <f>リレーオーダー用紙!AE11</f>
        <v>999:99.99</v>
      </c>
      <c r="F7" s="72" t="str">
        <f>団体!$B$3</f>
        <v/>
      </c>
      <c r="G7" s="70">
        <v>0</v>
      </c>
      <c r="H7" s="70" t="str">
        <f>リレーオーダー用紙!AP11</f>
        <v/>
      </c>
      <c r="I7" s="70" t="str">
        <f>リレーオーダー用紙!AQ11</f>
        <v/>
      </c>
      <c r="J7" s="70" t="str">
        <f>リレーオーダー用紙!AA11</f>
        <v/>
      </c>
      <c r="K7" s="70" t="str">
        <f>リレーオーダー用紙!AB11</f>
        <v/>
      </c>
      <c r="L7" s="70" t="str">
        <f>リレーオーダー用紙!AC11</f>
        <v/>
      </c>
      <c r="M7" s="70" t="str">
        <f>リレーオーダー用紙!AD11</f>
        <v/>
      </c>
    </row>
    <row r="8" spans="1:13" x14ac:dyDescent="0.15">
      <c r="A8" s="70" t="str">
        <f>リレーオーダー用紙!AS12</f>
        <v/>
      </c>
      <c r="B8" s="86">
        <f>団体!$C$3</f>
        <v>0</v>
      </c>
      <c r="C8" s="70">
        <f>団体!$E$3</f>
        <v>0</v>
      </c>
      <c r="D8" s="72" t="str">
        <f>リレーオーダー用紙!D12</f>
        <v/>
      </c>
      <c r="E8" s="70" t="str">
        <f>リレーオーダー用紙!AE12</f>
        <v>999:99.99</v>
      </c>
      <c r="F8" s="72" t="str">
        <f>団体!$B$3</f>
        <v/>
      </c>
      <c r="G8" s="70">
        <v>0</v>
      </c>
      <c r="H8" s="70" t="str">
        <f>リレーオーダー用紙!AP12</f>
        <v/>
      </c>
      <c r="I8" s="70" t="str">
        <f>リレーオーダー用紙!AQ12</f>
        <v/>
      </c>
      <c r="J8" s="70" t="str">
        <f>リレーオーダー用紙!AA12</f>
        <v/>
      </c>
      <c r="K8" s="70" t="str">
        <f>リレーオーダー用紙!AB12</f>
        <v/>
      </c>
      <c r="L8" s="70" t="str">
        <f>リレーオーダー用紙!AC12</f>
        <v/>
      </c>
      <c r="M8" s="70" t="str">
        <f>リレーオーダー用紙!AD12</f>
        <v/>
      </c>
    </row>
    <row r="9" spans="1:13" x14ac:dyDescent="0.15">
      <c r="A9" s="70" t="str">
        <f>リレーオーダー用紙!AS13</f>
        <v/>
      </c>
      <c r="B9" s="86">
        <f>団体!$C$3</f>
        <v>0</v>
      </c>
      <c r="C9" s="70">
        <f>団体!$E$3</f>
        <v>0</v>
      </c>
      <c r="D9" s="72" t="str">
        <f>リレーオーダー用紙!D13</f>
        <v/>
      </c>
      <c r="E9" s="70" t="str">
        <f>リレーオーダー用紙!AE13</f>
        <v>999:99.99</v>
      </c>
      <c r="F9" s="72" t="str">
        <f>団体!$B$3</f>
        <v/>
      </c>
      <c r="G9" s="70">
        <v>0</v>
      </c>
      <c r="H9" s="70" t="str">
        <f>リレーオーダー用紙!AP13</f>
        <v/>
      </c>
      <c r="I9" s="70" t="str">
        <f>リレーオーダー用紙!AQ13</f>
        <v/>
      </c>
      <c r="J9" s="70" t="str">
        <f>リレーオーダー用紙!AA13</f>
        <v/>
      </c>
      <c r="K9" s="70" t="str">
        <f>リレーオーダー用紙!AB13</f>
        <v/>
      </c>
      <c r="L9" s="70" t="str">
        <f>リレーオーダー用紙!AC13</f>
        <v/>
      </c>
      <c r="M9" s="70" t="str">
        <f>リレーオーダー用紙!AD13</f>
        <v/>
      </c>
    </row>
    <row r="10" spans="1:13" x14ac:dyDescent="0.15">
      <c r="A10" s="70" t="str">
        <f>リレーオーダー用紙!AS14</f>
        <v/>
      </c>
      <c r="B10" s="86">
        <f>団体!$C$3</f>
        <v>0</v>
      </c>
      <c r="C10" s="70">
        <f>団体!$E$3</f>
        <v>0</v>
      </c>
      <c r="D10" s="72" t="str">
        <f>リレーオーダー用紙!D14</f>
        <v/>
      </c>
      <c r="E10" s="70" t="str">
        <f>リレーオーダー用紙!AE14</f>
        <v>999:99.99</v>
      </c>
      <c r="F10" s="72" t="str">
        <f>団体!$B$3</f>
        <v/>
      </c>
      <c r="G10" s="70">
        <v>0</v>
      </c>
      <c r="H10" s="70" t="str">
        <f>リレーオーダー用紙!AP14</f>
        <v/>
      </c>
      <c r="I10" s="70" t="str">
        <f>リレーオーダー用紙!AQ14</f>
        <v/>
      </c>
      <c r="J10" s="70" t="str">
        <f>リレーオーダー用紙!AA14</f>
        <v/>
      </c>
      <c r="K10" s="70" t="str">
        <f>リレーオーダー用紙!AB14</f>
        <v/>
      </c>
      <c r="L10" s="70" t="str">
        <f>リレーオーダー用紙!AC14</f>
        <v/>
      </c>
      <c r="M10" s="70" t="str">
        <f>リレーオーダー用紙!AD14</f>
        <v/>
      </c>
    </row>
    <row r="11" spans="1:13" x14ac:dyDescent="0.15">
      <c r="A11" s="70" t="str">
        <f>リレーオーダー用紙!AS15</f>
        <v/>
      </c>
      <c r="B11" s="86">
        <f>団体!$C$3</f>
        <v>0</v>
      </c>
      <c r="C11" s="70">
        <f>団体!$E$3</f>
        <v>0</v>
      </c>
      <c r="D11" s="72" t="str">
        <f>リレーオーダー用紙!D15</f>
        <v/>
      </c>
      <c r="E11" s="70" t="str">
        <f>リレーオーダー用紙!AE15</f>
        <v>999:99.99</v>
      </c>
      <c r="F11" s="72" t="str">
        <f>団体!$B$3</f>
        <v/>
      </c>
      <c r="G11" s="70">
        <v>0</v>
      </c>
      <c r="H11" s="70" t="str">
        <f>リレーオーダー用紙!AP15</f>
        <v/>
      </c>
      <c r="I11" s="70" t="str">
        <f>リレーオーダー用紙!AQ15</f>
        <v/>
      </c>
      <c r="J11" s="70" t="str">
        <f>リレーオーダー用紙!AA15</f>
        <v/>
      </c>
      <c r="K11" s="70" t="str">
        <f>リレーオーダー用紙!AB15</f>
        <v/>
      </c>
      <c r="L11" s="70" t="str">
        <f>リレーオーダー用紙!AC15</f>
        <v/>
      </c>
      <c r="M11" s="70" t="str">
        <f>リレーオーダー用紙!AD15</f>
        <v/>
      </c>
    </row>
    <row r="12" spans="1:13" x14ac:dyDescent="0.15">
      <c r="A12" s="70" t="str">
        <f>リレーオーダー用紙!AS16</f>
        <v/>
      </c>
      <c r="B12" s="86">
        <f>団体!$C$3</f>
        <v>0</v>
      </c>
      <c r="C12" s="70">
        <f>団体!$E$3</f>
        <v>0</v>
      </c>
      <c r="D12" s="72" t="str">
        <f>リレーオーダー用紙!D16</f>
        <v/>
      </c>
      <c r="E12" s="70" t="str">
        <f>リレーオーダー用紙!AE16</f>
        <v>999:99.99</v>
      </c>
      <c r="F12" s="72" t="str">
        <f>団体!$B$3</f>
        <v/>
      </c>
      <c r="G12" s="70">
        <v>0</v>
      </c>
      <c r="H12" s="70" t="str">
        <f>リレーオーダー用紙!AP16</f>
        <v/>
      </c>
      <c r="I12" s="70" t="str">
        <f>リレーオーダー用紙!AQ16</f>
        <v/>
      </c>
      <c r="J12" s="70" t="str">
        <f>リレーオーダー用紙!AA16</f>
        <v/>
      </c>
      <c r="K12" s="70" t="str">
        <f>リレーオーダー用紙!AB16</f>
        <v/>
      </c>
      <c r="L12" s="70" t="str">
        <f>リレーオーダー用紙!AC16</f>
        <v/>
      </c>
      <c r="M12" s="70" t="str">
        <f>リレーオーダー用紙!AD16</f>
        <v/>
      </c>
    </row>
    <row r="13" spans="1:13" x14ac:dyDescent="0.15">
      <c r="A13" s="70" t="str">
        <f>リレーオーダー用紙!AS17</f>
        <v/>
      </c>
      <c r="B13" s="86">
        <f>団体!$C$3</f>
        <v>0</v>
      </c>
      <c r="C13" s="70">
        <f>団体!$E$3</f>
        <v>0</v>
      </c>
      <c r="D13" s="72" t="str">
        <f>リレーオーダー用紙!D17</f>
        <v/>
      </c>
      <c r="E13" s="70" t="str">
        <f>リレーオーダー用紙!AE17</f>
        <v>999:99.99</v>
      </c>
      <c r="F13" s="72" t="str">
        <f>団体!$B$3</f>
        <v/>
      </c>
      <c r="G13" s="70">
        <v>0</v>
      </c>
      <c r="H13" s="70" t="str">
        <f>リレーオーダー用紙!AP17</f>
        <v/>
      </c>
      <c r="I13" s="70" t="str">
        <f>リレーオーダー用紙!AQ17</f>
        <v/>
      </c>
      <c r="J13" s="70" t="str">
        <f>リレーオーダー用紙!AA17</f>
        <v/>
      </c>
      <c r="K13" s="70" t="str">
        <f>リレーオーダー用紙!AB17</f>
        <v/>
      </c>
      <c r="L13" s="70" t="str">
        <f>リレーオーダー用紙!AC17</f>
        <v/>
      </c>
      <c r="M13" s="70" t="str">
        <f>リレーオーダー用紙!AD17</f>
        <v/>
      </c>
    </row>
    <row r="14" spans="1:13" x14ac:dyDescent="0.15">
      <c r="A14" s="70" t="str">
        <f>リレーオーダー用紙!AS18</f>
        <v/>
      </c>
      <c r="B14" s="86">
        <f>団体!$C$3</f>
        <v>0</v>
      </c>
      <c r="C14" s="70">
        <f>団体!$E$3</f>
        <v>0</v>
      </c>
      <c r="D14" s="72" t="str">
        <f>リレーオーダー用紙!D18</f>
        <v/>
      </c>
      <c r="E14" s="70" t="str">
        <f>リレーオーダー用紙!AE18</f>
        <v>999:99.99</v>
      </c>
      <c r="F14" s="72" t="str">
        <f>団体!$B$3</f>
        <v/>
      </c>
      <c r="G14" s="70">
        <v>0</v>
      </c>
      <c r="H14" s="70" t="str">
        <f>リレーオーダー用紙!AP18</f>
        <v/>
      </c>
      <c r="I14" s="70" t="str">
        <f>リレーオーダー用紙!AQ18</f>
        <v/>
      </c>
      <c r="J14" s="70" t="str">
        <f>リレーオーダー用紙!AA18</f>
        <v/>
      </c>
      <c r="K14" s="70" t="str">
        <f>リレーオーダー用紙!AB18</f>
        <v/>
      </c>
      <c r="L14" s="70" t="str">
        <f>リレーオーダー用紙!AC18</f>
        <v/>
      </c>
      <c r="M14" s="70" t="str">
        <f>リレーオーダー用紙!AD18</f>
        <v/>
      </c>
    </row>
    <row r="15" spans="1:13" x14ac:dyDescent="0.15">
      <c r="A15" s="70" t="str">
        <f>リレーオーダー用紙!AS19</f>
        <v/>
      </c>
      <c r="B15" s="86">
        <f>団体!$C$3</f>
        <v>0</v>
      </c>
      <c r="C15" s="70">
        <f>団体!$E$3</f>
        <v>0</v>
      </c>
      <c r="D15" s="72" t="str">
        <f>リレーオーダー用紙!D19</f>
        <v/>
      </c>
      <c r="E15" s="70" t="str">
        <f>リレーオーダー用紙!AE19</f>
        <v>999:99.99</v>
      </c>
      <c r="F15" s="72" t="str">
        <f>団体!$B$3</f>
        <v/>
      </c>
      <c r="G15" s="70">
        <v>0</v>
      </c>
      <c r="H15" s="70" t="str">
        <f>リレーオーダー用紙!AP19</f>
        <v/>
      </c>
      <c r="I15" s="70" t="str">
        <f>リレーオーダー用紙!AQ19</f>
        <v/>
      </c>
      <c r="J15" s="70" t="str">
        <f>リレーオーダー用紙!AA19</f>
        <v/>
      </c>
      <c r="K15" s="70" t="str">
        <f>リレーオーダー用紙!AB19</f>
        <v/>
      </c>
      <c r="L15" s="70" t="str">
        <f>リレーオーダー用紙!AC19</f>
        <v/>
      </c>
      <c r="M15" s="70" t="str">
        <f>リレーオーダー用紙!AD19</f>
        <v/>
      </c>
    </row>
    <row r="16" spans="1:13" x14ac:dyDescent="0.15">
      <c r="A16" s="70" t="str">
        <f>リレーオーダー用紙!AS20</f>
        <v/>
      </c>
      <c r="B16" s="86">
        <f>団体!$C$3</f>
        <v>0</v>
      </c>
      <c r="C16" s="70">
        <f>団体!$E$3</f>
        <v>0</v>
      </c>
      <c r="D16" s="72" t="str">
        <f>リレーオーダー用紙!D20</f>
        <v/>
      </c>
      <c r="E16" s="70" t="str">
        <f>リレーオーダー用紙!AE20</f>
        <v>999:99.99</v>
      </c>
      <c r="F16" s="72" t="str">
        <f>団体!$B$3</f>
        <v/>
      </c>
      <c r="G16" s="70">
        <v>0</v>
      </c>
      <c r="H16" s="70" t="str">
        <f>リレーオーダー用紙!AP20</f>
        <v/>
      </c>
      <c r="I16" s="70" t="str">
        <f>リレーオーダー用紙!AQ20</f>
        <v/>
      </c>
      <c r="J16" s="70" t="str">
        <f>リレーオーダー用紙!AA20</f>
        <v/>
      </c>
      <c r="K16" s="70" t="str">
        <f>リレーオーダー用紙!AB20</f>
        <v/>
      </c>
      <c r="L16" s="70" t="str">
        <f>リレーオーダー用紙!AC20</f>
        <v/>
      </c>
      <c r="M16" s="70" t="str">
        <f>リレーオーダー用紙!AD20</f>
        <v/>
      </c>
    </row>
    <row r="17" spans="1:13" x14ac:dyDescent="0.15">
      <c r="A17" s="70" t="str">
        <f>リレーオーダー用紙!AS21</f>
        <v/>
      </c>
      <c r="B17" s="86">
        <f>団体!$C$3</f>
        <v>0</v>
      </c>
      <c r="C17" s="70">
        <f>団体!$E$3</f>
        <v>0</v>
      </c>
      <c r="D17" s="72" t="str">
        <f>リレーオーダー用紙!D21</f>
        <v/>
      </c>
      <c r="E17" s="70" t="str">
        <f>リレーオーダー用紙!AE21</f>
        <v>999:99.99</v>
      </c>
      <c r="F17" s="72" t="str">
        <f>団体!$B$3</f>
        <v/>
      </c>
      <c r="G17" s="70">
        <v>0</v>
      </c>
      <c r="H17" s="70" t="str">
        <f>リレーオーダー用紙!AP21</f>
        <v/>
      </c>
      <c r="I17" s="70" t="str">
        <f>リレーオーダー用紙!AQ21</f>
        <v/>
      </c>
      <c r="J17" s="70" t="str">
        <f>リレーオーダー用紙!AA21</f>
        <v/>
      </c>
      <c r="K17" s="70" t="str">
        <f>リレーオーダー用紙!AB21</f>
        <v/>
      </c>
      <c r="L17" s="70" t="str">
        <f>リレーオーダー用紙!AC21</f>
        <v/>
      </c>
      <c r="M17" s="70" t="str">
        <f>リレーオーダー用紙!AD21</f>
        <v/>
      </c>
    </row>
    <row r="18" spans="1:13" x14ac:dyDescent="0.15">
      <c r="A18" s="70" t="str">
        <f>リレーオーダー用紙!AS22</f>
        <v/>
      </c>
      <c r="B18" s="86">
        <f>団体!$C$3</f>
        <v>0</v>
      </c>
      <c r="C18" s="70">
        <f>団体!$E$3</f>
        <v>0</v>
      </c>
      <c r="D18" s="72" t="str">
        <f>リレーオーダー用紙!D22</f>
        <v/>
      </c>
      <c r="E18" s="70" t="str">
        <f>リレーオーダー用紙!AE22</f>
        <v>999:99.99</v>
      </c>
      <c r="F18" s="72" t="str">
        <f>団体!$B$3</f>
        <v/>
      </c>
      <c r="G18" s="70">
        <v>0</v>
      </c>
      <c r="H18" s="70" t="str">
        <f>リレーオーダー用紙!AP22</f>
        <v/>
      </c>
      <c r="I18" s="70" t="str">
        <f>リレーオーダー用紙!AQ22</f>
        <v/>
      </c>
      <c r="J18" s="70" t="str">
        <f>リレーオーダー用紙!AA22</f>
        <v/>
      </c>
      <c r="K18" s="70" t="str">
        <f>リレーオーダー用紙!AB22</f>
        <v/>
      </c>
      <c r="L18" s="70" t="str">
        <f>リレーオーダー用紙!AC22</f>
        <v/>
      </c>
      <c r="M18" s="70" t="str">
        <f>リレーオーダー用紙!AD22</f>
        <v/>
      </c>
    </row>
    <row r="19" spans="1:13" x14ac:dyDescent="0.15">
      <c r="A19" s="70" t="str">
        <f>リレーオーダー用紙!AS23</f>
        <v/>
      </c>
      <c r="B19" s="86">
        <f>団体!$C$3</f>
        <v>0</v>
      </c>
      <c r="C19" s="70">
        <f>団体!$E$3</f>
        <v>0</v>
      </c>
      <c r="D19" s="72" t="str">
        <f>リレーオーダー用紙!D23</f>
        <v/>
      </c>
      <c r="E19" s="70" t="str">
        <f>リレーオーダー用紙!AE23</f>
        <v>999:99.99</v>
      </c>
      <c r="F19" s="72" t="str">
        <f>団体!$B$3</f>
        <v/>
      </c>
      <c r="G19" s="70">
        <v>0</v>
      </c>
      <c r="H19" s="70" t="str">
        <f>リレーオーダー用紙!AP23</f>
        <v/>
      </c>
      <c r="I19" s="70" t="str">
        <f>リレーオーダー用紙!AQ23</f>
        <v/>
      </c>
      <c r="J19" s="70" t="str">
        <f>リレーオーダー用紙!AA23</f>
        <v/>
      </c>
      <c r="K19" s="70" t="str">
        <f>リレーオーダー用紙!AB23</f>
        <v/>
      </c>
      <c r="L19" s="70" t="str">
        <f>リレーオーダー用紙!AC23</f>
        <v/>
      </c>
      <c r="M19" s="70" t="str">
        <f>リレーオーダー用紙!AD23</f>
        <v/>
      </c>
    </row>
    <row r="20" spans="1:13" x14ac:dyDescent="0.15">
      <c r="A20" s="70" t="str">
        <f>リレーオーダー用紙!AS24</f>
        <v/>
      </c>
      <c r="B20" s="86">
        <f>団体!$C$3</f>
        <v>0</v>
      </c>
      <c r="C20" s="70">
        <f>団体!$E$3</f>
        <v>0</v>
      </c>
      <c r="D20" s="72" t="str">
        <f>リレーオーダー用紙!D24</f>
        <v/>
      </c>
      <c r="E20" s="70" t="str">
        <f>リレーオーダー用紙!AE24</f>
        <v>999:99.99</v>
      </c>
      <c r="F20" s="72" t="str">
        <f>団体!$B$3</f>
        <v/>
      </c>
      <c r="G20" s="70">
        <v>0</v>
      </c>
      <c r="H20" s="70" t="str">
        <f>リレーオーダー用紙!AP24</f>
        <v/>
      </c>
      <c r="I20" s="70" t="str">
        <f>リレーオーダー用紙!AQ24</f>
        <v/>
      </c>
      <c r="J20" s="70" t="str">
        <f>リレーオーダー用紙!AA24</f>
        <v/>
      </c>
      <c r="K20" s="70" t="str">
        <f>リレーオーダー用紙!AB24</f>
        <v/>
      </c>
      <c r="L20" s="70" t="str">
        <f>リレーオーダー用紙!AC24</f>
        <v/>
      </c>
      <c r="M20" s="70" t="str">
        <f>リレーオーダー用紙!AD24</f>
        <v/>
      </c>
    </row>
    <row r="21" spans="1:13" x14ac:dyDescent="0.15">
      <c r="A21" s="70" t="str">
        <f>リレーオーダー用紙!AS25</f>
        <v/>
      </c>
      <c r="B21" s="86">
        <f>団体!$C$3</f>
        <v>0</v>
      </c>
      <c r="C21" s="70">
        <f>団体!$E$3</f>
        <v>0</v>
      </c>
      <c r="D21" s="72" t="str">
        <f>リレーオーダー用紙!D25</f>
        <v/>
      </c>
      <c r="E21" s="70" t="str">
        <f>リレーオーダー用紙!AE25</f>
        <v>999:99.99</v>
      </c>
      <c r="F21" s="72" t="str">
        <f>団体!$B$3</f>
        <v/>
      </c>
      <c r="G21" s="70">
        <v>0</v>
      </c>
      <c r="H21" s="70" t="str">
        <f>リレーオーダー用紙!AP25</f>
        <v/>
      </c>
      <c r="I21" s="70" t="str">
        <f>リレーオーダー用紙!AQ25</f>
        <v/>
      </c>
      <c r="J21" s="70" t="str">
        <f>リレーオーダー用紙!AA25</f>
        <v/>
      </c>
      <c r="K21" s="70" t="str">
        <f>リレーオーダー用紙!AB25</f>
        <v/>
      </c>
      <c r="L21" s="70" t="str">
        <f>リレーオーダー用紙!AC25</f>
        <v/>
      </c>
      <c r="M21" s="70" t="str">
        <f>リレーオーダー用紙!AD25</f>
        <v/>
      </c>
    </row>
    <row r="22" spans="1:13" x14ac:dyDescent="0.15">
      <c r="A22" s="70" t="str">
        <f>リレーオーダー用紙!AS26</f>
        <v/>
      </c>
      <c r="B22" s="86">
        <f>団体!$C$3</f>
        <v>0</v>
      </c>
      <c r="C22" s="70">
        <f>団体!$E$3</f>
        <v>0</v>
      </c>
      <c r="D22" s="72" t="str">
        <f>リレーオーダー用紙!D26</f>
        <v/>
      </c>
      <c r="E22" s="70" t="str">
        <f>リレーオーダー用紙!AE26</f>
        <v>999:99.99</v>
      </c>
      <c r="F22" s="72" t="str">
        <f>団体!$B$3</f>
        <v/>
      </c>
      <c r="G22" s="70">
        <v>0</v>
      </c>
      <c r="H22" s="70" t="str">
        <f>リレーオーダー用紙!AP26</f>
        <v/>
      </c>
      <c r="I22" s="70" t="str">
        <f>リレーオーダー用紙!AQ26</f>
        <v/>
      </c>
      <c r="J22" s="70" t="str">
        <f>リレーオーダー用紙!AA26</f>
        <v/>
      </c>
      <c r="K22" s="70" t="str">
        <f>リレーオーダー用紙!AB26</f>
        <v/>
      </c>
      <c r="L22" s="70" t="str">
        <f>リレーオーダー用紙!AC26</f>
        <v/>
      </c>
      <c r="M22" s="70" t="str">
        <f>リレーオーダー用紙!AD26</f>
        <v/>
      </c>
    </row>
    <row r="23" spans="1:13" x14ac:dyDescent="0.15">
      <c r="A23" s="70" t="str">
        <f>リレーオーダー用紙!AS27</f>
        <v/>
      </c>
      <c r="B23" s="86">
        <f>団体!$C$3</f>
        <v>0</v>
      </c>
      <c r="C23" s="70">
        <f>団体!$E$3</f>
        <v>0</v>
      </c>
      <c r="D23" s="72" t="str">
        <f>リレーオーダー用紙!D27</f>
        <v/>
      </c>
      <c r="E23" s="70" t="str">
        <f>リレーオーダー用紙!AE27</f>
        <v>999:99.99</v>
      </c>
      <c r="F23" s="72" t="str">
        <f>団体!$B$3</f>
        <v/>
      </c>
      <c r="G23" s="70">
        <v>0</v>
      </c>
      <c r="H23" s="70" t="str">
        <f>リレーオーダー用紙!AP27</f>
        <v/>
      </c>
      <c r="I23" s="70" t="str">
        <f>リレーオーダー用紙!AQ27</f>
        <v/>
      </c>
      <c r="J23" s="70" t="str">
        <f>リレーオーダー用紙!AA27</f>
        <v/>
      </c>
      <c r="K23" s="70" t="str">
        <f>リレーオーダー用紙!AB27</f>
        <v/>
      </c>
      <c r="L23" s="70" t="str">
        <f>リレーオーダー用紙!AC27</f>
        <v/>
      </c>
      <c r="M23" s="70" t="str">
        <f>リレーオーダー用紙!AD27</f>
        <v/>
      </c>
    </row>
    <row r="24" spans="1:13" x14ac:dyDescent="0.15">
      <c r="A24" s="70" t="str">
        <f>リレーオーダー用紙!AS28</f>
        <v/>
      </c>
      <c r="B24" s="86">
        <f>団体!$C$3</f>
        <v>0</v>
      </c>
      <c r="C24" s="70">
        <f>団体!$E$3</f>
        <v>0</v>
      </c>
      <c r="D24" s="72" t="str">
        <f>リレーオーダー用紙!D28</f>
        <v/>
      </c>
      <c r="E24" s="70" t="str">
        <f>リレーオーダー用紙!AE28</f>
        <v>999:99.99</v>
      </c>
      <c r="F24" s="72" t="str">
        <f>団体!$B$3</f>
        <v/>
      </c>
      <c r="G24" s="70">
        <v>0</v>
      </c>
      <c r="H24" s="70" t="str">
        <f>リレーオーダー用紙!AP28</f>
        <v/>
      </c>
      <c r="I24" s="70" t="str">
        <f>リレーオーダー用紙!AQ28</f>
        <v/>
      </c>
      <c r="J24" s="70" t="str">
        <f>リレーオーダー用紙!AA28</f>
        <v/>
      </c>
      <c r="K24" s="70" t="str">
        <f>リレーオーダー用紙!AB28</f>
        <v/>
      </c>
      <c r="L24" s="70" t="str">
        <f>リレーオーダー用紙!AC28</f>
        <v/>
      </c>
      <c r="M24" s="70" t="str">
        <f>リレーオーダー用紙!AD28</f>
        <v/>
      </c>
    </row>
    <row r="25" spans="1:13" x14ac:dyDescent="0.15">
      <c r="A25" s="70" t="str">
        <f>リレーオーダー用紙!AS29</f>
        <v/>
      </c>
      <c r="B25" s="86">
        <f>団体!$C$3</f>
        <v>0</v>
      </c>
      <c r="C25" s="70">
        <f>団体!$E$3</f>
        <v>0</v>
      </c>
      <c r="D25" s="72" t="str">
        <f>リレーオーダー用紙!D29</f>
        <v/>
      </c>
      <c r="E25" s="70" t="str">
        <f>リレーオーダー用紙!AE29</f>
        <v>999:99.99</v>
      </c>
      <c r="F25" s="72" t="str">
        <f>団体!$B$3</f>
        <v/>
      </c>
      <c r="G25" s="70">
        <v>0</v>
      </c>
      <c r="H25" s="70" t="str">
        <f>リレーオーダー用紙!AP29</f>
        <v/>
      </c>
      <c r="I25" s="70" t="str">
        <f>リレーオーダー用紙!AQ29</f>
        <v/>
      </c>
      <c r="J25" s="70" t="str">
        <f>リレーオーダー用紙!AA29</f>
        <v/>
      </c>
      <c r="K25" s="70" t="str">
        <f>リレーオーダー用紙!AB29</f>
        <v/>
      </c>
      <c r="L25" s="70" t="str">
        <f>リレーオーダー用紙!AC29</f>
        <v/>
      </c>
      <c r="M25" s="70" t="str">
        <f>リレーオーダー用紙!AD29</f>
        <v/>
      </c>
    </row>
    <row r="26" spans="1:13" x14ac:dyDescent="0.15">
      <c r="A26" s="70" t="str">
        <f>リレーオーダー用紙!AS30</f>
        <v/>
      </c>
      <c r="B26" s="86">
        <f>団体!$C$3</f>
        <v>0</v>
      </c>
      <c r="C26" s="70">
        <f>団体!$E$3</f>
        <v>0</v>
      </c>
      <c r="D26" s="72" t="str">
        <f>リレーオーダー用紙!D30</f>
        <v/>
      </c>
      <c r="E26" s="70" t="str">
        <f>リレーオーダー用紙!AE30</f>
        <v>999:99.99</v>
      </c>
      <c r="F26" s="72" t="str">
        <f>団体!$B$3</f>
        <v/>
      </c>
      <c r="G26" s="70">
        <v>0</v>
      </c>
      <c r="H26" s="70" t="str">
        <f>リレーオーダー用紙!AP30</f>
        <v/>
      </c>
      <c r="I26" s="70" t="str">
        <f>リレーオーダー用紙!AQ30</f>
        <v/>
      </c>
      <c r="J26" s="70" t="str">
        <f>リレーオーダー用紙!AA30</f>
        <v/>
      </c>
      <c r="K26" s="70" t="str">
        <f>リレーオーダー用紙!AB30</f>
        <v/>
      </c>
      <c r="L26" s="70" t="str">
        <f>リレーオーダー用紙!AC30</f>
        <v/>
      </c>
      <c r="M26" s="70" t="str">
        <f>リレーオーダー用紙!AD30</f>
        <v/>
      </c>
    </row>
    <row r="27" spans="1:13" x14ac:dyDescent="0.15">
      <c r="A27" s="70" t="str">
        <f>リレーオーダー用紙!AS31</f>
        <v/>
      </c>
      <c r="B27" s="86">
        <f>団体!$C$3</f>
        <v>0</v>
      </c>
      <c r="C27" s="70">
        <f>団体!$E$3</f>
        <v>0</v>
      </c>
      <c r="D27" s="72" t="str">
        <f>リレーオーダー用紙!D31</f>
        <v/>
      </c>
      <c r="E27" s="70" t="str">
        <f>リレーオーダー用紙!AE31</f>
        <v>999:99.99</v>
      </c>
      <c r="F27" s="72" t="str">
        <f>団体!$B$3</f>
        <v/>
      </c>
      <c r="G27" s="70">
        <v>0</v>
      </c>
      <c r="H27" s="70" t="str">
        <f>リレーオーダー用紙!AP31</f>
        <v/>
      </c>
      <c r="I27" s="70" t="str">
        <f>リレーオーダー用紙!AQ31</f>
        <v/>
      </c>
      <c r="J27" s="70" t="str">
        <f>リレーオーダー用紙!AA31</f>
        <v/>
      </c>
      <c r="K27" s="70" t="str">
        <f>リレーオーダー用紙!AB31</f>
        <v/>
      </c>
      <c r="L27" s="70" t="str">
        <f>リレーオーダー用紙!AC31</f>
        <v/>
      </c>
      <c r="M27" s="70" t="str">
        <f>リレーオーダー用紙!AD31</f>
        <v/>
      </c>
    </row>
    <row r="28" spans="1:13" x14ac:dyDescent="0.15">
      <c r="A28" s="70" t="str">
        <f>リレーオーダー用紙!AS32</f>
        <v/>
      </c>
      <c r="B28" s="86">
        <f>団体!$C$3</f>
        <v>0</v>
      </c>
      <c r="C28" s="70">
        <f>団体!$E$3</f>
        <v>0</v>
      </c>
      <c r="D28" s="72" t="str">
        <f>リレーオーダー用紙!D32</f>
        <v/>
      </c>
      <c r="E28" s="70" t="str">
        <f>リレーオーダー用紙!AE32</f>
        <v>999:99.99</v>
      </c>
      <c r="F28" s="72" t="str">
        <f>団体!$B$3</f>
        <v/>
      </c>
      <c r="G28" s="70">
        <v>0</v>
      </c>
      <c r="H28" s="70" t="str">
        <f>リレーオーダー用紙!AP32</f>
        <v/>
      </c>
      <c r="I28" s="70" t="str">
        <f>リレーオーダー用紙!AQ32</f>
        <v/>
      </c>
      <c r="J28" s="70" t="str">
        <f>リレーオーダー用紙!AA32</f>
        <v/>
      </c>
      <c r="K28" s="70" t="str">
        <f>リレーオーダー用紙!AB32</f>
        <v/>
      </c>
      <c r="L28" s="70" t="str">
        <f>リレーオーダー用紙!AC32</f>
        <v/>
      </c>
      <c r="M28" s="70" t="str">
        <f>リレーオーダー用紙!AD32</f>
        <v/>
      </c>
    </row>
    <row r="29" spans="1:13" x14ac:dyDescent="0.15">
      <c r="A29" s="70" t="str">
        <f>リレーオーダー用紙!AS33</f>
        <v/>
      </c>
      <c r="B29" s="86">
        <f>団体!$C$3</f>
        <v>0</v>
      </c>
      <c r="C29" s="70">
        <f>団体!$E$3</f>
        <v>0</v>
      </c>
      <c r="D29" s="72" t="str">
        <f>リレーオーダー用紙!D33</f>
        <v/>
      </c>
      <c r="E29" s="70" t="str">
        <f>リレーオーダー用紙!AE33</f>
        <v>999:99.99</v>
      </c>
      <c r="F29" s="72" t="str">
        <f>団体!$B$3</f>
        <v/>
      </c>
      <c r="G29" s="70">
        <v>0</v>
      </c>
      <c r="H29" s="70" t="str">
        <f>リレーオーダー用紙!AP33</f>
        <v/>
      </c>
      <c r="I29" s="70" t="str">
        <f>リレーオーダー用紙!AQ33</f>
        <v/>
      </c>
      <c r="J29" s="70" t="str">
        <f>リレーオーダー用紙!AA33</f>
        <v/>
      </c>
      <c r="K29" s="70" t="str">
        <f>リレーオーダー用紙!AB33</f>
        <v/>
      </c>
      <c r="L29" s="70" t="str">
        <f>リレーオーダー用紙!AC33</f>
        <v/>
      </c>
      <c r="M29" s="70" t="str">
        <f>リレーオーダー用紙!AD33</f>
        <v/>
      </c>
    </row>
    <row r="30" spans="1:13" x14ac:dyDescent="0.15">
      <c r="A30" s="70" t="str">
        <f>リレーオーダー用紙!AS34</f>
        <v/>
      </c>
      <c r="B30" s="86">
        <f>団体!$C$3</f>
        <v>0</v>
      </c>
      <c r="C30" s="70">
        <f>団体!$E$3</f>
        <v>0</v>
      </c>
      <c r="D30" s="72" t="str">
        <f>リレーオーダー用紙!D34</f>
        <v/>
      </c>
      <c r="E30" s="70" t="str">
        <f>リレーオーダー用紙!AE34</f>
        <v>999:99.99</v>
      </c>
      <c r="F30" s="72" t="str">
        <f>団体!$B$3</f>
        <v/>
      </c>
      <c r="G30" s="70">
        <v>0</v>
      </c>
      <c r="H30" s="70" t="str">
        <f>リレーオーダー用紙!AP34</f>
        <v/>
      </c>
      <c r="I30" s="70" t="str">
        <f>リレーオーダー用紙!AQ34</f>
        <v/>
      </c>
      <c r="J30" s="70" t="str">
        <f>リレーオーダー用紙!AA34</f>
        <v/>
      </c>
      <c r="K30" s="70" t="str">
        <f>リレーオーダー用紙!AB34</f>
        <v/>
      </c>
      <c r="L30" s="70" t="str">
        <f>リレーオーダー用紙!AC34</f>
        <v/>
      </c>
      <c r="M30" s="70" t="str">
        <f>リレーオーダー用紙!AD34</f>
        <v/>
      </c>
    </row>
    <row r="31" spans="1:13" x14ac:dyDescent="0.15">
      <c r="A31" s="70" t="str">
        <f>リレーオーダー用紙!AS35</f>
        <v/>
      </c>
      <c r="B31" s="86">
        <f>団体!$C$3</f>
        <v>0</v>
      </c>
      <c r="C31" s="70">
        <f>団体!$E$3</f>
        <v>0</v>
      </c>
      <c r="D31" s="72" t="str">
        <f>リレーオーダー用紙!D35</f>
        <v/>
      </c>
      <c r="E31" s="70" t="str">
        <f>リレーオーダー用紙!AE35</f>
        <v>999:99.99</v>
      </c>
      <c r="F31" s="72" t="str">
        <f>団体!$B$3</f>
        <v/>
      </c>
      <c r="G31" s="70">
        <v>0</v>
      </c>
      <c r="H31" s="70" t="str">
        <f>リレーオーダー用紙!AP35</f>
        <v/>
      </c>
      <c r="I31" s="70" t="str">
        <f>リレーオーダー用紙!AQ35</f>
        <v/>
      </c>
      <c r="J31" s="70" t="str">
        <f>リレーオーダー用紙!AA35</f>
        <v/>
      </c>
      <c r="K31" s="70" t="str">
        <f>リレーオーダー用紙!AB35</f>
        <v/>
      </c>
      <c r="L31" s="70" t="str">
        <f>リレーオーダー用紙!AC35</f>
        <v/>
      </c>
      <c r="M31" s="70" t="str">
        <f>リレーオーダー用紙!AD35</f>
        <v/>
      </c>
    </row>
    <row r="32" spans="1:13" x14ac:dyDescent="0.15">
      <c r="A32" s="70" t="str">
        <f>リレーオーダー用紙!AS36</f>
        <v/>
      </c>
      <c r="B32" s="86">
        <f>団体!$C$3</f>
        <v>0</v>
      </c>
      <c r="C32" s="70">
        <f>団体!$E$3</f>
        <v>0</v>
      </c>
      <c r="D32" s="72" t="str">
        <f>リレーオーダー用紙!D36</f>
        <v/>
      </c>
      <c r="E32" s="70" t="str">
        <f>リレーオーダー用紙!AE36</f>
        <v>999:99.99</v>
      </c>
      <c r="F32" s="72" t="str">
        <f>団体!$B$3</f>
        <v/>
      </c>
      <c r="G32" s="70">
        <v>0</v>
      </c>
      <c r="H32" s="70" t="str">
        <f>リレーオーダー用紙!AP36</f>
        <v/>
      </c>
      <c r="I32" s="70" t="str">
        <f>リレーオーダー用紙!AQ36</f>
        <v/>
      </c>
      <c r="J32" s="70" t="str">
        <f>リレーオーダー用紙!AA36</f>
        <v/>
      </c>
      <c r="K32" s="70" t="str">
        <f>リレーオーダー用紙!AB36</f>
        <v/>
      </c>
      <c r="L32" s="70" t="str">
        <f>リレーオーダー用紙!AC36</f>
        <v/>
      </c>
      <c r="M32" s="70" t="str">
        <f>リレーオーダー用紙!AD36</f>
        <v/>
      </c>
    </row>
    <row r="33" spans="1:13" x14ac:dyDescent="0.15">
      <c r="A33" s="70" t="str">
        <f>リレーオーダー用紙!AS37</f>
        <v/>
      </c>
      <c r="B33" s="86">
        <f>団体!$C$3</f>
        <v>0</v>
      </c>
      <c r="C33" s="70">
        <f>団体!$E$3</f>
        <v>0</v>
      </c>
      <c r="D33" s="72" t="str">
        <f>リレーオーダー用紙!D37</f>
        <v/>
      </c>
      <c r="E33" s="70" t="str">
        <f>リレーオーダー用紙!AE37</f>
        <v>999:99.99</v>
      </c>
      <c r="F33" s="72" t="str">
        <f>団体!$B$3</f>
        <v/>
      </c>
      <c r="G33" s="70">
        <v>0</v>
      </c>
      <c r="H33" s="70" t="str">
        <f>リレーオーダー用紙!AP37</f>
        <v/>
      </c>
      <c r="I33" s="70" t="str">
        <f>リレーオーダー用紙!AQ37</f>
        <v/>
      </c>
      <c r="J33" s="70" t="str">
        <f>リレーオーダー用紙!AA37</f>
        <v/>
      </c>
      <c r="K33" s="70" t="str">
        <f>リレーオーダー用紙!AB37</f>
        <v/>
      </c>
      <c r="L33" s="70" t="str">
        <f>リレーオーダー用紙!AC37</f>
        <v/>
      </c>
      <c r="M33" s="70" t="str">
        <f>リレーオーダー用紙!AD37</f>
        <v/>
      </c>
    </row>
    <row r="34" spans="1:13" x14ac:dyDescent="0.15">
      <c r="A34" s="70" t="str">
        <f>リレーオーダー用紙!AS38</f>
        <v/>
      </c>
      <c r="B34" s="86">
        <f>団体!$C$3</f>
        <v>0</v>
      </c>
      <c r="C34" s="70">
        <f>団体!$E$3</f>
        <v>0</v>
      </c>
      <c r="D34" s="72" t="str">
        <f>リレーオーダー用紙!D38</f>
        <v/>
      </c>
      <c r="E34" s="70" t="str">
        <f>リレーオーダー用紙!AE38</f>
        <v>999:99.99</v>
      </c>
      <c r="F34" s="72" t="str">
        <f>団体!$B$3</f>
        <v/>
      </c>
      <c r="G34" s="70">
        <v>0</v>
      </c>
      <c r="H34" s="70" t="str">
        <f>リレーオーダー用紙!AP38</f>
        <v/>
      </c>
      <c r="I34" s="70" t="str">
        <f>リレーオーダー用紙!AQ38</f>
        <v/>
      </c>
      <c r="J34" s="70" t="str">
        <f>リレーオーダー用紙!AA38</f>
        <v/>
      </c>
      <c r="K34" s="70" t="str">
        <f>リレーオーダー用紙!AB38</f>
        <v/>
      </c>
      <c r="L34" s="70" t="str">
        <f>リレーオーダー用紙!AC38</f>
        <v/>
      </c>
      <c r="M34" s="70" t="str">
        <f>リレーオーダー用紙!AD38</f>
        <v/>
      </c>
    </row>
    <row r="35" spans="1:13" x14ac:dyDescent="0.15">
      <c r="A35" s="70" t="str">
        <f>リレーオーダー用紙!AS39</f>
        <v/>
      </c>
      <c r="B35" s="86">
        <f>団体!$C$3</f>
        <v>0</v>
      </c>
      <c r="C35" s="70">
        <f>団体!$E$3</f>
        <v>0</v>
      </c>
      <c r="D35" s="72" t="str">
        <f>リレーオーダー用紙!D39</f>
        <v/>
      </c>
      <c r="E35" s="70" t="str">
        <f>リレーオーダー用紙!AE39</f>
        <v>999:99.99</v>
      </c>
      <c r="F35" s="72" t="str">
        <f>団体!$B$3</f>
        <v/>
      </c>
      <c r="G35" s="70">
        <v>0</v>
      </c>
      <c r="H35" s="70" t="str">
        <f>リレーオーダー用紙!AP39</f>
        <v/>
      </c>
      <c r="I35" s="70" t="str">
        <f>リレーオーダー用紙!AQ39</f>
        <v/>
      </c>
      <c r="J35" s="70" t="str">
        <f>リレーオーダー用紙!AA39</f>
        <v/>
      </c>
      <c r="K35" s="70" t="str">
        <f>リレーオーダー用紙!AB39</f>
        <v/>
      </c>
      <c r="L35" s="70" t="str">
        <f>リレーオーダー用紙!AC39</f>
        <v/>
      </c>
      <c r="M35" s="70" t="str">
        <f>リレーオーダー用紙!AD39</f>
        <v/>
      </c>
    </row>
    <row r="36" spans="1:13" x14ac:dyDescent="0.15">
      <c r="A36" s="65" t="str">
        <f>リレーオーダー用紙!AS40</f>
        <v/>
      </c>
      <c r="B36" s="75">
        <f>団体!$C$3</f>
        <v>0</v>
      </c>
      <c r="C36" s="65">
        <f>団体!$E$3</f>
        <v>0</v>
      </c>
      <c r="D36" s="73" t="str">
        <f>リレーオーダー用紙!D40</f>
        <v/>
      </c>
      <c r="E36" s="65" t="str">
        <f>リレーオーダー用紙!AE40</f>
        <v>999:99.99</v>
      </c>
      <c r="F36" s="73" t="str">
        <f>団体!$B$3</f>
        <v/>
      </c>
      <c r="G36" s="65">
        <v>0</v>
      </c>
      <c r="H36" s="65" t="str">
        <f>リレーオーダー用紙!AP40</f>
        <v/>
      </c>
      <c r="I36" s="65" t="str">
        <f>リレーオーダー用紙!AQ40</f>
        <v/>
      </c>
      <c r="J36" s="65" t="str">
        <f>リレーオーダー用紙!AA40</f>
        <v/>
      </c>
      <c r="K36" s="65" t="str">
        <f>リレーオーダー用紙!AB40</f>
        <v/>
      </c>
      <c r="L36" s="65" t="str">
        <f>リレーオーダー用紙!AC40</f>
        <v/>
      </c>
      <c r="M36" s="65" t="str">
        <f>リレーオーダー用紙!AD40</f>
        <v/>
      </c>
    </row>
    <row r="37" spans="1:13" x14ac:dyDescent="0.15">
      <c r="A37" s="70"/>
      <c r="B37" s="86"/>
      <c r="C37" s="70"/>
      <c r="D37" s="72"/>
      <c r="E37" s="70"/>
      <c r="F37" s="72"/>
      <c r="G37" s="70"/>
      <c r="H37" s="70"/>
      <c r="I37" s="70"/>
      <c r="J37" s="70"/>
      <c r="K37" s="70"/>
      <c r="L37" s="70"/>
      <c r="M37" s="70"/>
    </row>
    <row r="38" spans="1:13" x14ac:dyDescent="0.15">
      <c r="A38" s="70"/>
      <c r="B38" s="86"/>
      <c r="C38" s="70"/>
      <c r="D38" s="72"/>
      <c r="E38" s="70"/>
      <c r="F38" s="72"/>
      <c r="G38" s="70"/>
      <c r="H38" s="70"/>
      <c r="I38" s="70"/>
      <c r="J38" s="70"/>
      <c r="K38" s="70"/>
      <c r="L38" s="70"/>
      <c r="M38" s="70"/>
    </row>
    <row r="39" spans="1:13" x14ac:dyDescent="0.15">
      <c r="A39" s="70"/>
      <c r="B39" s="86"/>
      <c r="C39" s="70"/>
      <c r="D39" s="72"/>
      <c r="E39" s="70"/>
      <c r="F39" s="72"/>
      <c r="G39" s="70"/>
      <c r="H39" s="70"/>
      <c r="I39" s="70"/>
      <c r="J39" s="70"/>
      <c r="K39" s="70"/>
      <c r="L39" s="70"/>
      <c r="M39" s="70"/>
    </row>
    <row r="40" spans="1:13" x14ac:dyDescent="0.15">
      <c r="A40" s="70"/>
      <c r="B40" s="86"/>
      <c r="C40" s="70"/>
      <c r="D40" s="72"/>
      <c r="E40" s="70"/>
      <c r="F40" s="72"/>
      <c r="G40" s="70"/>
      <c r="H40" s="70"/>
      <c r="I40" s="70"/>
      <c r="J40" s="70"/>
      <c r="K40" s="70"/>
      <c r="L40" s="70"/>
      <c r="M40" s="70"/>
    </row>
    <row r="41" spans="1:13" x14ac:dyDescent="0.15">
      <c r="A41" s="70"/>
      <c r="B41" s="86"/>
      <c r="C41" s="70"/>
      <c r="D41" s="72"/>
      <c r="E41" s="70"/>
      <c r="F41" s="72"/>
      <c r="G41" s="70"/>
      <c r="H41" s="70"/>
      <c r="I41" s="70"/>
      <c r="J41" s="70"/>
      <c r="K41" s="70"/>
      <c r="L41" s="70"/>
      <c r="M41" s="70"/>
    </row>
    <row r="42" spans="1:13" x14ac:dyDescent="0.15">
      <c r="A42" s="70"/>
      <c r="B42" s="86"/>
      <c r="C42" s="70"/>
      <c r="D42" s="72"/>
      <c r="E42" s="70"/>
      <c r="F42" s="72"/>
      <c r="G42" s="70"/>
      <c r="H42" s="70"/>
      <c r="I42" s="70"/>
      <c r="J42" s="70"/>
      <c r="K42" s="70"/>
      <c r="L42" s="70"/>
      <c r="M42" s="70"/>
    </row>
    <row r="43" spans="1:13" x14ac:dyDescent="0.15">
      <c r="A43" s="70"/>
      <c r="B43" s="86"/>
      <c r="C43" s="70"/>
      <c r="D43" s="72"/>
      <c r="E43" s="70"/>
      <c r="F43" s="72"/>
      <c r="G43" s="70"/>
      <c r="H43" s="70"/>
      <c r="I43" s="70"/>
      <c r="J43" s="70"/>
      <c r="K43" s="70"/>
      <c r="L43" s="70"/>
      <c r="M43" s="70"/>
    </row>
    <row r="44" spans="1:13" x14ac:dyDescent="0.15">
      <c r="A44" s="70"/>
      <c r="B44" s="86"/>
      <c r="C44" s="70"/>
      <c r="D44" s="72"/>
      <c r="E44" s="70"/>
      <c r="F44" s="72"/>
      <c r="G44" s="70"/>
      <c r="H44" s="70"/>
      <c r="I44" s="70"/>
      <c r="J44" s="70"/>
      <c r="K44" s="70"/>
      <c r="L44" s="70"/>
      <c r="M44" s="70"/>
    </row>
    <row r="45" spans="1:13" x14ac:dyDescent="0.15">
      <c r="A45" s="70"/>
      <c r="B45" s="86"/>
      <c r="C45" s="70"/>
      <c r="D45" s="72"/>
      <c r="E45" s="70"/>
      <c r="F45" s="72"/>
      <c r="G45" s="70"/>
      <c r="H45" s="70"/>
      <c r="I45" s="70"/>
      <c r="J45" s="70"/>
      <c r="K45" s="70"/>
      <c r="L45" s="70"/>
      <c r="M45" s="70"/>
    </row>
    <row r="46" spans="1:13" x14ac:dyDescent="0.15">
      <c r="A46" s="70"/>
      <c r="B46" s="86"/>
      <c r="C46" s="70"/>
      <c r="D46" s="72"/>
      <c r="E46" s="70"/>
      <c r="F46" s="72"/>
      <c r="G46" s="70"/>
      <c r="H46" s="70"/>
      <c r="I46" s="70"/>
      <c r="J46" s="70"/>
      <c r="K46" s="70"/>
      <c r="L46" s="70"/>
      <c r="M46" s="70"/>
    </row>
    <row r="47" spans="1:13" x14ac:dyDescent="0.15">
      <c r="A47" s="70"/>
      <c r="B47" s="86"/>
      <c r="C47" s="70"/>
      <c r="D47" s="72"/>
      <c r="E47" s="70"/>
      <c r="F47" s="72"/>
      <c r="G47" s="70"/>
      <c r="H47" s="70"/>
      <c r="I47" s="70"/>
      <c r="J47" s="70"/>
      <c r="K47" s="70"/>
      <c r="L47" s="70"/>
      <c r="M47" s="70"/>
    </row>
    <row r="48" spans="1:13" x14ac:dyDescent="0.15">
      <c r="A48" s="70"/>
      <c r="B48" s="86"/>
      <c r="C48" s="70"/>
      <c r="D48" s="72"/>
      <c r="E48" s="70"/>
      <c r="F48" s="72"/>
      <c r="G48" s="70"/>
      <c r="H48" s="70"/>
      <c r="I48" s="70"/>
      <c r="J48" s="70"/>
      <c r="K48" s="70"/>
      <c r="L48" s="70"/>
      <c r="M48" s="70"/>
    </row>
    <row r="49" spans="1:13" x14ac:dyDescent="0.15">
      <c r="A49" s="70"/>
      <c r="B49" s="86"/>
      <c r="C49" s="70"/>
      <c r="D49" s="72"/>
      <c r="E49" s="70"/>
      <c r="F49" s="72"/>
      <c r="G49" s="70"/>
      <c r="H49" s="70"/>
      <c r="I49" s="70"/>
      <c r="J49" s="70"/>
      <c r="K49" s="70"/>
      <c r="L49" s="70"/>
      <c r="M49" s="70"/>
    </row>
    <row r="50" spans="1:13" x14ac:dyDescent="0.15">
      <c r="A50" s="70"/>
      <c r="B50" s="86"/>
      <c r="C50" s="70"/>
      <c r="D50" s="72"/>
      <c r="E50" s="70"/>
      <c r="F50" s="72"/>
      <c r="G50" s="70"/>
      <c r="H50" s="70"/>
      <c r="I50" s="70"/>
      <c r="J50" s="70"/>
      <c r="K50" s="70"/>
      <c r="L50" s="70"/>
      <c r="M50" s="70"/>
    </row>
    <row r="51" spans="1:13" x14ac:dyDescent="0.15">
      <c r="A51" s="70"/>
      <c r="B51" s="86"/>
      <c r="C51" s="70"/>
      <c r="D51" s="72"/>
      <c r="E51" s="70"/>
      <c r="F51" s="72"/>
      <c r="G51" s="70"/>
      <c r="H51" s="70"/>
      <c r="I51" s="70"/>
      <c r="J51" s="70"/>
      <c r="K51" s="70"/>
      <c r="L51" s="70"/>
      <c r="M51" s="70"/>
    </row>
    <row r="52" spans="1:13" x14ac:dyDescent="0.15">
      <c r="A52" s="70"/>
      <c r="B52" s="86"/>
      <c r="C52" s="70"/>
      <c r="D52" s="72"/>
      <c r="E52" s="70"/>
      <c r="F52" s="72"/>
      <c r="G52" s="70"/>
      <c r="H52" s="70"/>
      <c r="I52" s="70"/>
      <c r="J52" s="70"/>
      <c r="K52" s="70"/>
      <c r="L52" s="70"/>
      <c r="M52" s="70"/>
    </row>
    <row r="53" spans="1:13" x14ac:dyDescent="0.15">
      <c r="A53" s="70"/>
      <c r="B53" s="86"/>
      <c r="C53" s="70"/>
      <c r="D53" s="72"/>
      <c r="E53" s="70"/>
      <c r="F53" s="72"/>
      <c r="G53" s="70"/>
      <c r="H53" s="70"/>
      <c r="I53" s="70"/>
      <c r="J53" s="70"/>
      <c r="K53" s="70"/>
      <c r="L53" s="70"/>
      <c r="M53" s="70"/>
    </row>
    <row r="54" spans="1:13" x14ac:dyDescent="0.15">
      <c r="A54" s="70"/>
      <c r="B54" s="70"/>
      <c r="C54" s="70"/>
      <c r="D54" s="70"/>
      <c r="E54" s="70"/>
      <c r="F54" s="70"/>
      <c r="G54" s="70"/>
      <c r="H54" s="70"/>
      <c r="I54" s="70"/>
      <c r="J54" s="70"/>
      <c r="K54" s="70"/>
      <c r="L54" s="70"/>
      <c r="M54" s="70"/>
    </row>
    <row r="55" spans="1:13" x14ac:dyDescent="0.15">
      <c r="A55" s="70"/>
      <c r="B55" s="70"/>
      <c r="C55" s="70"/>
      <c r="D55" s="70"/>
      <c r="E55" s="70"/>
      <c r="F55" s="70"/>
      <c r="G55" s="70"/>
      <c r="H55" s="70"/>
      <c r="I55" s="70"/>
      <c r="J55" s="70"/>
      <c r="K55" s="70"/>
      <c r="L55" s="70"/>
      <c r="M55" s="70"/>
    </row>
    <row r="56" spans="1:13" x14ac:dyDescent="0.15">
      <c r="A56" s="70"/>
      <c r="B56" s="70"/>
      <c r="C56" s="70"/>
      <c r="D56" s="70"/>
      <c r="E56" s="70"/>
      <c r="F56" s="70"/>
      <c r="G56" s="70"/>
      <c r="H56" s="70"/>
      <c r="I56" s="70"/>
      <c r="J56" s="70"/>
      <c r="K56" s="70"/>
      <c r="L56" s="70"/>
      <c r="M56" s="70"/>
    </row>
    <row r="57" spans="1:13" x14ac:dyDescent="0.15">
      <c r="A57" s="70"/>
      <c r="B57" s="70"/>
      <c r="C57" s="70"/>
      <c r="D57" s="70"/>
      <c r="E57" s="70"/>
      <c r="F57" s="70"/>
      <c r="G57" s="70"/>
      <c r="H57" s="70"/>
      <c r="I57" s="70"/>
      <c r="J57" s="70"/>
      <c r="K57" s="70"/>
      <c r="L57" s="70"/>
      <c r="M57" s="70"/>
    </row>
    <row r="58" spans="1:13" x14ac:dyDescent="0.15">
      <c r="A58" s="70"/>
      <c r="B58" s="70"/>
      <c r="C58" s="70"/>
      <c r="D58" s="70"/>
      <c r="E58" s="70"/>
      <c r="F58" s="70"/>
      <c r="G58" s="70"/>
      <c r="H58" s="70"/>
      <c r="I58" s="70"/>
      <c r="J58" s="70"/>
      <c r="K58" s="70"/>
      <c r="L58" s="70"/>
      <c r="M58" s="70"/>
    </row>
    <row r="59" spans="1:13" x14ac:dyDescent="0.15">
      <c r="A59" s="70"/>
      <c r="B59" s="70"/>
      <c r="C59" s="70"/>
      <c r="D59" s="70"/>
      <c r="E59" s="70"/>
      <c r="F59" s="70"/>
      <c r="G59" s="70"/>
      <c r="H59" s="70"/>
      <c r="I59" s="70"/>
      <c r="J59" s="70"/>
      <c r="K59" s="70"/>
      <c r="L59" s="70"/>
      <c r="M59" s="70"/>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W120"/>
  <sheetViews>
    <sheetView showGridLines="0" zoomScaleNormal="100" workbookViewId="0">
      <pane ySplit="5" topLeftCell="A6" activePane="bottomLeft" state="frozen"/>
      <selection activeCell="D1" sqref="D1"/>
      <selection pane="bottomLeft" activeCell="E6" sqref="E6"/>
    </sheetView>
  </sheetViews>
  <sheetFormatPr defaultRowHeight="16.5" customHeight="1" x14ac:dyDescent="0.15"/>
  <cols>
    <col min="1" max="1" width="4.5703125" style="4" hidden="1" customWidth="1"/>
    <col min="2" max="2" width="3.7109375" style="4" hidden="1" customWidth="1"/>
    <col min="3" max="3" width="3.5703125" style="4" hidden="1" customWidth="1"/>
    <col min="4" max="4" width="7.7109375" style="11" customWidth="1"/>
    <col min="5" max="5" width="14.28515625" style="4" customWidth="1"/>
    <col min="6" max="6" width="15.5703125" style="4" customWidth="1"/>
    <col min="7" max="7" width="15.42578125" style="6" customWidth="1"/>
    <col min="8" max="8" width="15.5703125" style="6" customWidth="1"/>
    <col min="9" max="9" width="15.42578125" style="6" customWidth="1"/>
    <col min="10" max="10" width="15.85546875" style="6" customWidth="1"/>
    <col min="11" max="11" width="25.7109375" style="6" customWidth="1"/>
    <col min="12" max="12" width="14.7109375" style="4" customWidth="1"/>
    <col min="13" max="13" width="5.7109375" style="87" hidden="1" customWidth="1"/>
    <col min="14" max="14" width="25.7109375" style="6" customWidth="1"/>
    <col min="15" max="15" width="14.7109375" style="4" customWidth="1"/>
    <col min="16" max="16" width="5.7109375" style="87" hidden="1" customWidth="1"/>
    <col min="17" max="17" width="19.7109375" style="6" hidden="1" customWidth="1"/>
    <col min="18" max="18" width="11.7109375" style="4" hidden="1" customWidth="1"/>
    <col min="19" max="19" width="5.7109375" style="4" hidden="1" customWidth="1"/>
    <col min="20" max="20" width="19.7109375" style="6" hidden="1" customWidth="1"/>
    <col min="21" max="21" width="11.7109375" style="4" hidden="1" customWidth="1"/>
    <col min="22" max="22" width="5.7109375" style="4" hidden="1" customWidth="1"/>
    <col min="23" max="23" width="5.7109375" style="4" customWidth="1"/>
    <col min="24" max="25" width="22.7109375" style="4" customWidth="1"/>
    <col min="26" max="26" width="14.85546875" style="4" customWidth="1"/>
    <col min="27" max="28" width="4" style="4" hidden="1" customWidth="1"/>
    <col min="29" max="29" width="5.7109375" style="4" hidden="1" customWidth="1"/>
    <col min="30" max="30" width="14.140625" style="4" hidden="1" customWidth="1"/>
    <col min="31" max="31" width="8.5703125" style="4" hidden="1" customWidth="1"/>
    <col min="32" max="32" width="13.5703125" style="4" hidden="1" customWidth="1"/>
    <col min="33" max="33" width="9.7109375" style="4" hidden="1" customWidth="1"/>
    <col min="34" max="37" width="4" style="4" hidden="1" customWidth="1"/>
    <col min="38" max="38" width="4.85546875" style="4" hidden="1" customWidth="1"/>
    <col min="39" max="39" width="5.7109375" style="4" hidden="1" customWidth="1"/>
    <col min="40" max="41" width="4" style="4" hidden="1" customWidth="1"/>
    <col min="42" max="45" width="12.28515625" style="4" hidden="1" customWidth="1"/>
    <col min="46" max="46" width="11" style="4" hidden="1" customWidth="1"/>
    <col min="47" max="47" width="8.5703125" style="4" hidden="1" customWidth="1"/>
    <col min="48" max="48" width="9.140625" style="4" hidden="1" customWidth="1"/>
    <col min="49" max="54" width="0" style="4" hidden="1" customWidth="1"/>
    <col min="55" max="16384" width="9.140625" style="4"/>
  </cols>
  <sheetData>
    <row r="1" spans="1:49" ht="16.5" customHeight="1" x14ac:dyDescent="0.15">
      <c r="D1" s="37" t="str">
        <f>申込書!B1</f>
        <v>ＦＩＡマスターズスイミングフェスティバル２０１８</v>
      </c>
      <c r="O1" s="198" t="s">
        <v>77</v>
      </c>
      <c r="P1" s="199"/>
      <c r="Q1" s="199"/>
      <c r="R1" s="199"/>
      <c r="S1" s="199"/>
      <c r="T1" s="199"/>
      <c r="U1" s="199"/>
      <c r="V1" s="199"/>
      <c r="W1" s="200"/>
      <c r="AD1" s="82">
        <f>YEAR(申込書!C63)</f>
        <v>2018</v>
      </c>
    </row>
    <row r="2" spans="1:49" ht="16.5" customHeight="1" x14ac:dyDescent="0.15">
      <c r="A2" s="4" t="s">
        <v>159</v>
      </c>
      <c r="E2" s="61" t="str">
        <f>IF(申込書!B18="","",申込書!B18)</f>
        <v/>
      </c>
      <c r="F2" s="61"/>
      <c r="G2" s="94"/>
      <c r="H2" s="94"/>
      <c r="I2" s="94"/>
      <c r="J2" s="94"/>
      <c r="K2" s="61"/>
      <c r="L2" s="61"/>
      <c r="M2" s="88"/>
      <c r="N2" s="61"/>
      <c r="O2" s="61"/>
      <c r="P2" s="88"/>
      <c r="Q2" s="61"/>
      <c r="R2" s="61"/>
      <c r="S2" s="61"/>
      <c r="T2" s="61"/>
      <c r="U2" s="61"/>
      <c r="V2" s="61"/>
      <c r="W2" s="61"/>
      <c r="X2" s="61"/>
      <c r="Y2" s="61"/>
      <c r="Z2" s="61"/>
      <c r="AA2" s="61"/>
      <c r="AB2" s="61"/>
      <c r="AC2" s="61"/>
      <c r="AD2" s="79" t="str">
        <f>RIGHT(AD1-10,2)</f>
        <v>08</v>
      </c>
      <c r="AF2" s="61"/>
    </row>
    <row r="3" spans="1:49" ht="16.5" customHeight="1" x14ac:dyDescent="0.15">
      <c r="D3" s="3" t="str">
        <f>申込書!C4&amp;申込書!D4&amp;"-0"&amp;申込書!G4&amp;申込書!H4&amp;申込書!I4</f>
        <v>-0</v>
      </c>
      <c r="G3" s="95"/>
      <c r="H3" s="95"/>
      <c r="I3" s="95"/>
      <c r="J3" s="95"/>
      <c r="K3" s="5"/>
      <c r="AA3" s="174" t="s">
        <v>63</v>
      </c>
      <c r="AB3" s="174"/>
      <c r="AC3" s="79"/>
      <c r="AD3" s="10">
        <f>INT(AD1/100)*100</f>
        <v>2000</v>
      </c>
    </row>
    <row r="4" spans="1:49" s="11" customFormat="1" ht="16.5" customHeight="1" x14ac:dyDescent="0.15">
      <c r="C4" s="79"/>
      <c r="D4" s="9" t="s">
        <v>10</v>
      </c>
      <c r="E4" s="80" t="s">
        <v>157</v>
      </c>
      <c r="F4" s="139" t="s">
        <v>244</v>
      </c>
      <c r="G4" s="56" t="s">
        <v>11</v>
      </c>
      <c r="H4" s="56" t="s">
        <v>12</v>
      </c>
      <c r="I4" s="56" t="s">
        <v>13</v>
      </c>
      <c r="J4" s="56" t="s">
        <v>14</v>
      </c>
      <c r="K4" s="239" t="s">
        <v>181</v>
      </c>
      <c r="L4" s="240"/>
      <c r="M4" s="241"/>
      <c r="N4" s="239" t="s">
        <v>182</v>
      </c>
      <c r="O4" s="240"/>
      <c r="P4" s="241"/>
      <c r="Q4" s="239" t="s">
        <v>52</v>
      </c>
      <c r="R4" s="240"/>
      <c r="S4" s="241"/>
      <c r="T4" s="239" t="s">
        <v>53</v>
      </c>
      <c r="U4" s="240"/>
      <c r="V4" s="241"/>
      <c r="W4" s="9" t="s">
        <v>24</v>
      </c>
      <c r="X4" s="242" t="s">
        <v>268</v>
      </c>
      <c r="Y4" s="244" t="s">
        <v>248</v>
      </c>
      <c r="Z4" s="158" t="s">
        <v>250</v>
      </c>
      <c r="AA4" s="10" t="s">
        <v>148</v>
      </c>
      <c r="AB4" s="10" t="s">
        <v>149</v>
      </c>
      <c r="AC4" s="10"/>
      <c r="AD4" s="80" t="s">
        <v>9</v>
      </c>
      <c r="AE4" s="11" t="s">
        <v>158</v>
      </c>
      <c r="AF4" s="10" t="s">
        <v>54</v>
      </c>
      <c r="AG4" s="11" t="s">
        <v>25</v>
      </c>
      <c r="AH4" s="238" t="s">
        <v>126</v>
      </c>
      <c r="AI4" s="238"/>
      <c r="AJ4" s="238"/>
      <c r="AK4" s="238"/>
      <c r="AL4" s="238" t="s">
        <v>127</v>
      </c>
      <c r="AM4" s="238"/>
      <c r="AN4" s="238"/>
      <c r="AO4" s="238"/>
      <c r="AP4" s="238" t="s">
        <v>130</v>
      </c>
      <c r="AQ4" s="238"/>
      <c r="AR4" s="238"/>
      <c r="AS4" s="238"/>
      <c r="AT4" s="11" t="s">
        <v>174</v>
      </c>
    </row>
    <row r="5" spans="1:49" ht="26.25" customHeight="1" x14ac:dyDescent="0.15">
      <c r="A5" s="4">
        <v>0</v>
      </c>
      <c r="D5" s="5" t="s">
        <v>50</v>
      </c>
      <c r="K5" s="56" t="s">
        <v>107</v>
      </c>
      <c r="L5" s="9" t="s">
        <v>22</v>
      </c>
      <c r="M5" s="99" t="s">
        <v>160</v>
      </c>
      <c r="N5" s="56" t="s">
        <v>107</v>
      </c>
      <c r="O5" s="9" t="s">
        <v>22</v>
      </c>
      <c r="P5" s="99" t="s">
        <v>160</v>
      </c>
      <c r="Q5" s="56" t="s">
        <v>107</v>
      </c>
      <c r="R5" s="9" t="s">
        <v>22</v>
      </c>
      <c r="S5" s="99" t="s">
        <v>160</v>
      </c>
      <c r="T5" s="56" t="s">
        <v>107</v>
      </c>
      <c r="U5" s="9" t="s">
        <v>22</v>
      </c>
      <c r="V5" s="99" t="s">
        <v>160</v>
      </c>
      <c r="X5" s="243"/>
      <c r="Y5" s="245"/>
      <c r="Z5" s="159" t="s">
        <v>249</v>
      </c>
      <c r="AH5" s="66" t="s">
        <v>55</v>
      </c>
      <c r="AI5" s="66" t="s">
        <v>56</v>
      </c>
      <c r="AJ5" s="66" t="s">
        <v>57</v>
      </c>
      <c r="AK5" s="66" t="s">
        <v>58</v>
      </c>
      <c r="AL5" s="66" t="s">
        <v>55</v>
      </c>
      <c r="AM5" s="66" t="s">
        <v>56</v>
      </c>
      <c r="AN5" s="66" t="s">
        <v>57</v>
      </c>
      <c r="AO5" s="66" t="s">
        <v>58</v>
      </c>
      <c r="AP5" s="9" t="s">
        <v>55</v>
      </c>
      <c r="AQ5" s="9" t="s">
        <v>56</v>
      </c>
      <c r="AR5" s="9" t="s">
        <v>57</v>
      </c>
      <c r="AS5" s="9" t="s">
        <v>58</v>
      </c>
      <c r="AT5" s="4" t="s">
        <v>175</v>
      </c>
      <c r="AU5" s="4" t="s">
        <v>176</v>
      </c>
    </row>
    <row r="6" spans="1:49" ht="16.5" customHeight="1" x14ac:dyDescent="0.15">
      <c r="A6" s="4">
        <f t="shared" ref="A6:A37" si="0">A5+IF(AE6="",0,1)</f>
        <v>0</v>
      </c>
      <c r="B6" s="4" t="str">
        <f t="shared" ref="B6:B37" si="1">IF(AE6="","",A6)</f>
        <v/>
      </c>
      <c r="D6" s="9" t="str">
        <f>IF(E6="","",1)</f>
        <v/>
      </c>
      <c r="E6" s="83"/>
      <c r="F6" s="142"/>
      <c r="G6" s="96"/>
      <c r="H6" s="96"/>
      <c r="I6" s="96"/>
      <c r="J6" s="96"/>
      <c r="K6" s="76"/>
      <c r="L6" s="58"/>
      <c r="M6" s="90"/>
      <c r="N6" s="76"/>
      <c r="O6" s="58"/>
      <c r="P6" s="90"/>
      <c r="Q6" s="76"/>
      <c r="R6" s="58"/>
      <c r="S6" s="58"/>
      <c r="T6" s="76"/>
      <c r="U6" s="58"/>
      <c r="V6" s="58"/>
      <c r="W6" s="139" t="str">
        <f>IF(F6="","",YEAR(申込書!$C$63)-YEAR(AD6))</f>
        <v/>
      </c>
      <c r="X6" s="160"/>
      <c r="Y6" s="160"/>
      <c r="Z6" s="137"/>
      <c r="AA6" s="13">
        <f t="shared" ref="AA6:AA45" si="2">IF(K6="",0,IF(K6=N6,1,0))</f>
        <v>0</v>
      </c>
      <c r="AB6" s="13">
        <f t="shared" ref="AB6:AB45" si="3">IF(Q6="",0,IF(Q6=T6,1,0))</f>
        <v>0</v>
      </c>
      <c r="AC6" s="13"/>
      <c r="AD6" s="85" t="str">
        <f>IF(F6="","",F6)</f>
        <v/>
      </c>
      <c r="AE6" s="4" t="str">
        <f>IF(AF6=0,"",選手!C2)</f>
        <v/>
      </c>
      <c r="AF6" s="13">
        <f t="shared" ref="AF6:AF45" si="4">COUNTA(K6,N6,Q6,T6)</f>
        <v>0</v>
      </c>
      <c r="AG6" s="4" t="e">
        <f>IF(W6&lt;25,18,W6-MOD(W6,5))</f>
        <v>#VALUE!</v>
      </c>
      <c r="AH6" s="4" t="str">
        <f t="shared" ref="AH6:AH45" si="5">IF(K6="","",VLOOKUP(K6,$K$104:$L$118,2,0))</f>
        <v/>
      </c>
      <c r="AI6" s="4" t="str">
        <f t="shared" ref="AI6:AI45" si="6">IF(N6="","",VLOOKUP(N6,$K$104:$L$118,2,0))</f>
        <v/>
      </c>
      <c r="AJ6" s="4" t="str">
        <f t="shared" ref="AJ6:AJ45" si="7">IF(Q6="","",VLOOKUP(Q6,$K$109:$L$114,2,0))</f>
        <v/>
      </c>
      <c r="AK6" s="4" t="str">
        <f t="shared" ref="AK6:AK45" si="8">IF(T6="","",VLOOKUP(T6,$K$109:$L$114,2,0))</f>
        <v/>
      </c>
      <c r="AL6" s="4" t="str">
        <f t="shared" ref="AL6:AL45" si="9">IF(K6="","",VALUE(LEFT(K6,3)))</f>
        <v/>
      </c>
      <c r="AM6" s="4" t="str">
        <f t="shared" ref="AM6:AM45" si="10">IF(N6="","",VALUE(LEFT(N6,3)))</f>
        <v/>
      </c>
      <c r="AN6" s="4" t="str">
        <f t="shared" ref="AN6:AN45" si="11">IF(Q6="","",VALUE(LEFT(Q6,3)))</f>
        <v/>
      </c>
      <c r="AO6" s="4" t="str">
        <f t="shared" ref="AO6:AO45" si="12">IF(T6="","",VALUE(LEFT(T6,3)))</f>
        <v/>
      </c>
      <c r="AP6" s="4" t="str">
        <f t="shared" ref="AP6:AP45" si="13">IF(L6="","999:99.99"," "&amp;LEFT(RIGHT("  "&amp;TEXT(L6,"0.00"),7),2)&amp;":"&amp;RIGHT(TEXT(L6,"0.00"),5))</f>
        <v>999:99.99</v>
      </c>
      <c r="AQ6" s="4" t="str">
        <f t="shared" ref="AQ6:AQ45" si="14">IF(O6="","999:99.99"," "&amp;LEFT(RIGHT("  "&amp;TEXT(O6,"0.00"),7),2)&amp;":"&amp;RIGHT(TEXT(O6,"0.00"),5))</f>
        <v>999:99.99</v>
      </c>
      <c r="AR6" s="4" t="str">
        <f t="shared" ref="AR6:AR45" si="15">IF(R6="","999:99.99"," "&amp;LEFT(RIGHT("  "&amp;TEXT(R6,"0.00"),7),2)&amp;":"&amp;RIGHT(TEXT(R6,"0.00"),5))</f>
        <v>999:99.99</v>
      </c>
      <c r="AS6" s="4" t="str">
        <f t="shared" ref="AS6:AS45" si="16">IF(U6="","999:99.99"," "&amp;LEFT(RIGHT("  "&amp;TEXT(U6,"0.00"),7),2)&amp;":"&amp;RIGHT(TEXT(U6,"0.00"),5))</f>
        <v>999:99.99</v>
      </c>
      <c r="AT6" s="4">
        <f>IF(OR(AND(K6&lt;&gt;"",M6="○"),AND(N6&lt;&gt;"",P6="○"),AND(Q6&lt;&gt;"",S6="○"),AND(T6&lt;&gt;"",V6="○")),1,0)</f>
        <v>0</v>
      </c>
      <c r="AU6" s="4">
        <f>IF(AND(K6&lt;&gt;"",M6="○"),1,0)+IF(AND(N6&lt;&gt;"",P6="○"),1,0)+IF(AND(Q6&lt;&gt;"",S6="○"),1,0)+IF(AND(T6&lt;&gt;"",V6="○"),1,0)</f>
        <v>0</v>
      </c>
      <c r="AW6" s="4" t="s">
        <v>269</v>
      </c>
    </row>
    <row r="7" spans="1:49" ht="16.5" customHeight="1" x14ac:dyDescent="0.15">
      <c r="A7" s="4">
        <f t="shared" si="0"/>
        <v>0</v>
      </c>
      <c r="B7" s="4" t="str">
        <f t="shared" si="1"/>
        <v/>
      </c>
      <c r="D7" s="9" t="str">
        <f>IF(E7="","",D6+1)</f>
        <v/>
      </c>
      <c r="E7" s="83"/>
      <c r="F7" s="142"/>
      <c r="G7" s="96"/>
      <c r="H7" s="96"/>
      <c r="I7" s="96"/>
      <c r="J7" s="96"/>
      <c r="K7" s="76"/>
      <c r="L7" s="58"/>
      <c r="M7" s="90"/>
      <c r="N7" s="76"/>
      <c r="O7" s="58"/>
      <c r="P7" s="90"/>
      <c r="Q7" s="76"/>
      <c r="R7" s="58"/>
      <c r="S7" s="58"/>
      <c r="T7" s="76"/>
      <c r="U7" s="58"/>
      <c r="V7" s="58"/>
      <c r="W7" s="139" t="str">
        <f>IF(F7="","",YEAR(申込書!$C$63)-YEAR(AD7))</f>
        <v/>
      </c>
      <c r="X7" s="160"/>
      <c r="Y7" s="160"/>
      <c r="Z7" s="137"/>
      <c r="AA7" s="13">
        <f t="shared" si="2"/>
        <v>0</v>
      </c>
      <c r="AB7" s="13">
        <f t="shared" si="3"/>
        <v>0</v>
      </c>
      <c r="AC7" s="13"/>
      <c r="AD7" s="85" t="str">
        <f t="shared" ref="AD7:AD45" si="17">IF(F7="","",F7)</f>
        <v/>
      </c>
      <c r="AE7" s="4" t="str">
        <f>IF(AF7=0,"",選手!C3)</f>
        <v/>
      </c>
      <c r="AF7" s="13">
        <f t="shared" si="4"/>
        <v>0</v>
      </c>
      <c r="AG7" s="4" t="str">
        <f t="shared" ref="AG7:AG45" si="18">IF(W7="","",IF(W7&lt;25,18,W7-MOD(W7,5)))</f>
        <v/>
      </c>
      <c r="AH7" s="4" t="str">
        <f t="shared" si="5"/>
        <v/>
      </c>
      <c r="AI7" s="4" t="str">
        <f t="shared" si="6"/>
        <v/>
      </c>
      <c r="AJ7" s="4" t="str">
        <f t="shared" si="7"/>
        <v/>
      </c>
      <c r="AK7" s="4" t="str">
        <f t="shared" si="8"/>
        <v/>
      </c>
      <c r="AL7" s="4" t="str">
        <f t="shared" si="9"/>
        <v/>
      </c>
      <c r="AM7" s="4" t="str">
        <f t="shared" si="10"/>
        <v/>
      </c>
      <c r="AN7" s="4" t="str">
        <f t="shared" si="11"/>
        <v/>
      </c>
      <c r="AO7" s="4" t="str">
        <f t="shared" si="12"/>
        <v/>
      </c>
      <c r="AP7" s="4" t="str">
        <f t="shared" si="13"/>
        <v>999:99.99</v>
      </c>
      <c r="AQ7" s="4" t="str">
        <f t="shared" si="14"/>
        <v>999:99.99</v>
      </c>
      <c r="AR7" s="4" t="str">
        <f t="shared" si="15"/>
        <v>999:99.99</v>
      </c>
      <c r="AS7" s="4" t="str">
        <f t="shared" si="16"/>
        <v>999:99.99</v>
      </c>
      <c r="AT7" s="4">
        <f t="shared" ref="AT7:AT70" si="19">IF(OR(AND(K7&lt;&gt;"",M7="○"),AND(N7&lt;&gt;"",P7="○"),AND(Q7&lt;&gt;"",S7="○"),AND(T7&lt;&gt;"",V7="○")),1,0)</f>
        <v>0</v>
      </c>
      <c r="AU7" s="4">
        <f t="shared" ref="AU7:AU70" si="20">IF(AND(K7&lt;&gt;"",M7="○"),1,0)+IF(AND(N7&lt;&gt;"",P7="○"),1,0)+IF(AND(Q7&lt;&gt;"",S7="○"),1,0)+IF(AND(T7&lt;&gt;"",V7="○"),1,0)</f>
        <v>0</v>
      </c>
      <c r="AW7" s="4" t="s">
        <v>270</v>
      </c>
    </row>
    <row r="8" spans="1:49" ht="16.5" customHeight="1" x14ac:dyDescent="0.15">
      <c r="A8" s="4">
        <f t="shared" si="0"/>
        <v>0</v>
      </c>
      <c r="B8" s="4" t="str">
        <f t="shared" si="1"/>
        <v/>
      </c>
      <c r="D8" s="80" t="str">
        <f t="shared" ref="D8:D45" si="21">IF(E8="","",D7+1)</f>
        <v/>
      </c>
      <c r="E8" s="83"/>
      <c r="F8" s="142"/>
      <c r="G8" s="96"/>
      <c r="H8" s="96"/>
      <c r="I8" s="96"/>
      <c r="J8" s="96"/>
      <c r="K8" s="76"/>
      <c r="L8" s="58"/>
      <c r="M8" s="90"/>
      <c r="N8" s="76"/>
      <c r="O8" s="58"/>
      <c r="P8" s="90"/>
      <c r="Q8" s="76"/>
      <c r="R8" s="58"/>
      <c r="S8" s="58"/>
      <c r="T8" s="76"/>
      <c r="U8" s="58"/>
      <c r="V8" s="58"/>
      <c r="W8" s="139" t="str">
        <f>IF(F8="","",YEAR(申込書!$C$63)-YEAR(AD8))</f>
        <v/>
      </c>
      <c r="X8" s="160"/>
      <c r="Y8" s="160"/>
      <c r="Z8" s="137"/>
      <c r="AA8" s="13">
        <f t="shared" si="2"/>
        <v>0</v>
      </c>
      <c r="AB8" s="13">
        <f t="shared" si="3"/>
        <v>0</v>
      </c>
      <c r="AC8" s="13"/>
      <c r="AD8" s="85" t="str">
        <f t="shared" si="17"/>
        <v/>
      </c>
      <c r="AE8" s="4" t="str">
        <f>IF(AF8=0,"",選手!C4)</f>
        <v/>
      </c>
      <c r="AF8" s="13">
        <f t="shared" si="4"/>
        <v>0</v>
      </c>
      <c r="AG8" s="4" t="str">
        <f t="shared" si="18"/>
        <v/>
      </c>
      <c r="AH8" s="4" t="str">
        <f t="shared" si="5"/>
        <v/>
      </c>
      <c r="AI8" s="4" t="str">
        <f t="shared" si="6"/>
        <v/>
      </c>
      <c r="AJ8" s="4" t="str">
        <f t="shared" si="7"/>
        <v/>
      </c>
      <c r="AK8" s="4" t="str">
        <f t="shared" si="8"/>
        <v/>
      </c>
      <c r="AL8" s="4" t="str">
        <f t="shared" si="9"/>
        <v/>
      </c>
      <c r="AM8" s="4" t="str">
        <f t="shared" si="10"/>
        <v/>
      </c>
      <c r="AN8" s="4" t="str">
        <f t="shared" si="11"/>
        <v/>
      </c>
      <c r="AO8" s="4" t="str">
        <f t="shared" si="12"/>
        <v/>
      </c>
      <c r="AP8" s="4" t="str">
        <f t="shared" si="13"/>
        <v>999:99.99</v>
      </c>
      <c r="AQ8" s="4" t="str">
        <f t="shared" si="14"/>
        <v>999:99.99</v>
      </c>
      <c r="AR8" s="4" t="str">
        <f t="shared" si="15"/>
        <v>999:99.99</v>
      </c>
      <c r="AS8" s="4" t="str">
        <f t="shared" si="16"/>
        <v>999:99.99</v>
      </c>
      <c r="AT8" s="4">
        <f t="shared" si="19"/>
        <v>0</v>
      </c>
      <c r="AU8" s="4">
        <f t="shared" si="20"/>
        <v>0</v>
      </c>
      <c r="AW8" s="4" t="s">
        <v>271</v>
      </c>
    </row>
    <row r="9" spans="1:49" ht="16.5" customHeight="1" x14ac:dyDescent="0.15">
      <c r="A9" s="4">
        <f t="shared" si="0"/>
        <v>0</v>
      </c>
      <c r="B9" s="4" t="str">
        <f t="shared" si="1"/>
        <v/>
      </c>
      <c r="D9" s="80" t="str">
        <f t="shared" si="21"/>
        <v/>
      </c>
      <c r="E9" s="83"/>
      <c r="F9" s="142"/>
      <c r="G9" s="96"/>
      <c r="H9" s="96"/>
      <c r="I9" s="96"/>
      <c r="J9" s="96"/>
      <c r="K9" s="76"/>
      <c r="L9" s="58"/>
      <c r="M9" s="90"/>
      <c r="N9" s="76"/>
      <c r="O9" s="58"/>
      <c r="P9" s="90"/>
      <c r="Q9" s="76"/>
      <c r="R9" s="58"/>
      <c r="S9" s="58"/>
      <c r="T9" s="76"/>
      <c r="U9" s="58"/>
      <c r="V9" s="58"/>
      <c r="W9" s="139" t="str">
        <f>IF(F9="","",YEAR(申込書!$C$63)-YEAR(AD9))</f>
        <v/>
      </c>
      <c r="X9" s="160"/>
      <c r="Y9" s="160"/>
      <c r="Z9" s="137"/>
      <c r="AA9" s="13">
        <f t="shared" si="2"/>
        <v>0</v>
      </c>
      <c r="AB9" s="13">
        <f t="shared" si="3"/>
        <v>0</v>
      </c>
      <c r="AC9" s="13"/>
      <c r="AD9" s="85" t="str">
        <f t="shared" si="17"/>
        <v/>
      </c>
      <c r="AE9" s="4" t="str">
        <f>IF(AF9=0,"",選手!C5)</f>
        <v/>
      </c>
      <c r="AF9" s="13">
        <f t="shared" si="4"/>
        <v>0</v>
      </c>
      <c r="AG9" s="4" t="str">
        <f t="shared" si="18"/>
        <v/>
      </c>
      <c r="AH9" s="4" t="str">
        <f t="shared" si="5"/>
        <v/>
      </c>
      <c r="AI9" s="4" t="str">
        <f t="shared" si="6"/>
        <v/>
      </c>
      <c r="AJ9" s="4" t="str">
        <f t="shared" si="7"/>
        <v/>
      </c>
      <c r="AK9" s="4" t="str">
        <f t="shared" si="8"/>
        <v/>
      </c>
      <c r="AL9" s="4" t="str">
        <f t="shared" si="9"/>
        <v/>
      </c>
      <c r="AM9" s="4" t="str">
        <f t="shared" si="10"/>
        <v/>
      </c>
      <c r="AN9" s="4" t="str">
        <f t="shared" si="11"/>
        <v/>
      </c>
      <c r="AO9" s="4" t="str">
        <f t="shared" si="12"/>
        <v/>
      </c>
      <c r="AP9" s="4" t="str">
        <f t="shared" si="13"/>
        <v>999:99.99</v>
      </c>
      <c r="AQ9" s="4" t="str">
        <f t="shared" si="14"/>
        <v>999:99.99</v>
      </c>
      <c r="AR9" s="4" t="str">
        <f t="shared" si="15"/>
        <v>999:99.99</v>
      </c>
      <c r="AS9" s="4" t="str">
        <f t="shared" si="16"/>
        <v>999:99.99</v>
      </c>
      <c r="AT9" s="4">
        <f t="shared" si="19"/>
        <v>0</v>
      </c>
      <c r="AU9" s="4">
        <f t="shared" si="20"/>
        <v>0</v>
      </c>
      <c r="AW9" s="4" t="s">
        <v>272</v>
      </c>
    </row>
    <row r="10" spans="1:49" ht="16.5" customHeight="1" x14ac:dyDescent="0.15">
      <c r="A10" s="4">
        <f t="shared" si="0"/>
        <v>0</v>
      </c>
      <c r="B10" s="4" t="str">
        <f t="shared" si="1"/>
        <v/>
      </c>
      <c r="D10" s="80" t="str">
        <f t="shared" si="21"/>
        <v/>
      </c>
      <c r="E10" s="83"/>
      <c r="F10" s="142"/>
      <c r="G10" s="96"/>
      <c r="H10" s="96"/>
      <c r="I10" s="96"/>
      <c r="J10" s="96"/>
      <c r="K10" s="76"/>
      <c r="L10" s="58"/>
      <c r="M10" s="90"/>
      <c r="N10" s="76"/>
      <c r="O10" s="58"/>
      <c r="P10" s="90"/>
      <c r="Q10" s="76"/>
      <c r="R10" s="58"/>
      <c r="S10" s="58"/>
      <c r="T10" s="76"/>
      <c r="U10" s="58"/>
      <c r="V10" s="58"/>
      <c r="W10" s="139" t="str">
        <f>IF(F10="","",YEAR(申込書!$C$63)-YEAR(AD10))</f>
        <v/>
      </c>
      <c r="X10" s="160"/>
      <c r="Y10" s="160"/>
      <c r="Z10" s="137"/>
      <c r="AA10" s="13">
        <f t="shared" si="2"/>
        <v>0</v>
      </c>
      <c r="AB10" s="13">
        <f t="shared" si="3"/>
        <v>0</v>
      </c>
      <c r="AC10" s="13"/>
      <c r="AD10" s="85" t="str">
        <f t="shared" si="17"/>
        <v/>
      </c>
      <c r="AE10" s="4" t="str">
        <f>IF(AF10=0,"",選手!C6)</f>
        <v/>
      </c>
      <c r="AF10" s="13">
        <f t="shared" si="4"/>
        <v>0</v>
      </c>
      <c r="AG10" s="4" t="str">
        <f t="shared" si="18"/>
        <v/>
      </c>
      <c r="AH10" s="4" t="str">
        <f t="shared" si="5"/>
        <v/>
      </c>
      <c r="AI10" s="4" t="str">
        <f t="shared" si="6"/>
        <v/>
      </c>
      <c r="AJ10" s="4" t="str">
        <f t="shared" si="7"/>
        <v/>
      </c>
      <c r="AK10" s="4" t="str">
        <f t="shared" si="8"/>
        <v/>
      </c>
      <c r="AL10" s="4" t="str">
        <f t="shared" si="9"/>
        <v/>
      </c>
      <c r="AM10" s="4" t="str">
        <f t="shared" si="10"/>
        <v/>
      </c>
      <c r="AN10" s="4" t="str">
        <f t="shared" si="11"/>
        <v/>
      </c>
      <c r="AO10" s="4" t="str">
        <f t="shared" si="12"/>
        <v/>
      </c>
      <c r="AP10" s="4" t="str">
        <f t="shared" si="13"/>
        <v>999:99.99</v>
      </c>
      <c r="AQ10" s="4" t="str">
        <f t="shared" si="14"/>
        <v>999:99.99</v>
      </c>
      <c r="AR10" s="4" t="str">
        <f t="shared" si="15"/>
        <v>999:99.99</v>
      </c>
      <c r="AS10" s="4" t="str">
        <f t="shared" si="16"/>
        <v>999:99.99</v>
      </c>
      <c r="AT10" s="4">
        <f t="shared" si="19"/>
        <v>0</v>
      </c>
      <c r="AU10" s="4">
        <f t="shared" si="20"/>
        <v>0</v>
      </c>
    </row>
    <row r="11" spans="1:49" ht="16.5" customHeight="1" x14ac:dyDescent="0.15">
      <c r="A11" s="4">
        <f t="shared" si="0"/>
        <v>0</v>
      </c>
      <c r="B11" s="4" t="str">
        <f t="shared" si="1"/>
        <v/>
      </c>
      <c r="D11" s="80" t="str">
        <f t="shared" si="21"/>
        <v/>
      </c>
      <c r="E11" s="83"/>
      <c r="F11" s="142"/>
      <c r="G11" s="96"/>
      <c r="H11" s="96"/>
      <c r="I11" s="96"/>
      <c r="J11" s="96"/>
      <c r="K11" s="76"/>
      <c r="L11" s="58"/>
      <c r="M11" s="90"/>
      <c r="N11" s="76"/>
      <c r="O11" s="58"/>
      <c r="P11" s="90"/>
      <c r="Q11" s="76"/>
      <c r="R11" s="58"/>
      <c r="S11" s="58"/>
      <c r="T11" s="76"/>
      <c r="U11" s="58"/>
      <c r="V11" s="58"/>
      <c r="W11" s="139" t="str">
        <f>IF(F11="","",YEAR(申込書!$C$63)-YEAR(AD11))</f>
        <v/>
      </c>
      <c r="X11" s="160"/>
      <c r="Y11" s="160"/>
      <c r="Z11" s="137"/>
      <c r="AA11" s="13">
        <f t="shared" si="2"/>
        <v>0</v>
      </c>
      <c r="AB11" s="13">
        <f t="shared" si="3"/>
        <v>0</v>
      </c>
      <c r="AC11" s="13"/>
      <c r="AD11" s="85" t="str">
        <f t="shared" si="17"/>
        <v/>
      </c>
      <c r="AE11" s="4" t="str">
        <f>IF(AF11=0,"",選手!C7)</f>
        <v/>
      </c>
      <c r="AF11" s="13">
        <f t="shared" si="4"/>
        <v>0</v>
      </c>
      <c r="AG11" s="4" t="str">
        <f t="shared" si="18"/>
        <v/>
      </c>
      <c r="AH11" s="4" t="str">
        <f t="shared" si="5"/>
        <v/>
      </c>
      <c r="AI11" s="4" t="str">
        <f t="shared" si="6"/>
        <v/>
      </c>
      <c r="AJ11" s="4" t="str">
        <f t="shared" si="7"/>
        <v/>
      </c>
      <c r="AK11" s="4" t="str">
        <f t="shared" si="8"/>
        <v/>
      </c>
      <c r="AL11" s="4" t="str">
        <f t="shared" si="9"/>
        <v/>
      </c>
      <c r="AM11" s="4" t="str">
        <f t="shared" si="10"/>
        <v/>
      </c>
      <c r="AN11" s="4" t="str">
        <f t="shared" si="11"/>
        <v/>
      </c>
      <c r="AO11" s="4" t="str">
        <f t="shared" si="12"/>
        <v/>
      </c>
      <c r="AP11" s="4" t="str">
        <f t="shared" si="13"/>
        <v>999:99.99</v>
      </c>
      <c r="AQ11" s="4" t="str">
        <f t="shared" si="14"/>
        <v>999:99.99</v>
      </c>
      <c r="AR11" s="4" t="str">
        <f t="shared" si="15"/>
        <v>999:99.99</v>
      </c>
      <c r="AS11" s="4" t="str">
        <f t="shared" si="16"/>
        <v>999:99.99</v>
      </c>
      <c r="AT11" s="4">
        <f t="shared" si="19"/>
        <v>0</v>
      </c>
      <c r="AU11" s="4">
        <f t="shared" si="20"/>
        <v>0</v>
      </c>
    </row>
    <row r="12" spans="1:49" ht="16.5" customHeight="1" x14ac:dyDescent="0.15">
      <c r="A12" s="4">
        <f t="shared" si="0"/>
        <v>0</v>
      </c>
      <c r="B12" s="4" t="str">
        <f t="shared" si="1"/>
        <v/>
      </c>
      <c r="D12" s="80" t="str">
        <f t="shared" si="21"/>
        <v/>
      </c>
      <c r="E12" s="83"/>
      <c r="F12" s="142"/>
      <c r="G12" s="96"/>
      <c r="H12" s="96"/>
      <c r="I12" s="96"/>
      <c r="J12" s="96"/>
      <c r="K12" s="76"/>
      <c r="L12" s="58"/>
      <c r="M12" s="90"/>
      <c r="N12" s="76"/>
      <c r="O12" s="58"/>
      <c r="P12" s="90"/>
      <c r="Q12" s="76"/>
      <c r="R12" s="58"/>
      <c r="S12" s="58"/>
      <c r="T12" s="76"/>
      <c r="U12" s="58"/>
      <c r="V12" s="58"/>
      <c r="W12" s="139" t="str">
        <f>IF(F12="","",YEAR(申込書!$C$63)-YEAR(AD12))</f>
        <v/>
      </c>
      <c r="X12" s="160"/>
      <c r="Y12" s="160"/>
      <c r="Z12" s="137"/>
      <c r="AA12" s="13">
        <f t="shared" si="2"/>
        <v>0</v>
      </c>
      <c r="AB12" s="13">
        <f t="shared" si="3"/>
        <v>0</v>
      </c>
      <c r="AC12" s="13"/>
      <c r="AD12" s="85" t="str">
        <f t="shared" si="17"/>
        <v/>
      </c>
      <c r="AE12" s="4" t="str">
        <f>IF(AF12=0,"",選手!C8)</f>
        <v/>
      </c>
      <c r="AF12" s="13">
        <f t="shared" si="4"/>
        <v>0</v>
      </c>
      <c r="AG12" s="4" t="str">
        <f t="shared" si="18"/>
        <v/>
      </c>
      <c r="AH12" s="4" t="str">
        <f t="shared" si="5"/>
        <v/>
      </c>
      <c r="AI12" s="4" t="str">
        <f t="shared" si="6"/>
        <v/>
      </c>
      <c r="AJ12" s="4" t="str">
        <f t="shared" si="7"/>
        <v/>
      </c>
      <c r="AK12" s="4" t="str">
        <f t="shared" si="8"/>
        <v/>
      </c>
      <c r="AL12" s="4" t="str">
        <f t="shared" si="9"/>
        <v/>
      </c>
      <c r="AM12" s="4" t="str">
        <f t="shared" si="10"/>
        <v/>
      </c>
      <c r="AN12" s="4" t="str">
        <f t="shared" si="11"/>
        <v/>
      </c>
      <c r="AO12" s="4" t="str">
        <f t="shared" si="12"/>
        <v/>
      </c>
      <c r="AP12" s="4" t="str">
        <f t="shared" si="13"/>
        <v>999:99.99</v>
      </c>
      <c r="AQ12" s="4" t="str">
        <f t="shared" si="14"/>
        <v>999:99.99</v>
      </c>
      <c r="AR12" s="4" t="str">
        <f t="shared" si="15"/>
        <v>999:99.99</v>
      </c>
      <c r="AS12" s="4" t="str">
        <f t="shared" si="16"/>
        <v>999:99.99</v>
      </c>
      <c r="AT12" s="4">
        <f t="shared" si="19"/>
        <v>0</v>
      </c>
      <c r="AU12" s="4">
        <f t="shared" si="20"/>
        <v>0</v>
      </c>
    </row>
    <row r="13" spans="1:49" ht="16.5" customHeight="1" x14ac:dyDescent="0.15">
      <c r="A13" s="4">
        <f t="shared" si="0"/>
        <v>0</v>
      </c>
      <c r="B13" s="4" t="str">
        <f t="shared" si="1"/>
        <v/>
      </c>
      <c r="D13" s="80" t="str">
        <f t="shared" si="21"/>
        <v/>
      </c>
      <c r="E13" s="83"/>
      <c r="F13" s="142"/>
      <c r="G13" s="96"/>
      <c r="H13" s="96"/>
      <c r="I13" s="96"/>
      <c r="J13" s="96"/>
      <c r="K13" s="76"/>
      <c r="L13" s="58"/>
      <c r="M13" s="90"/>
      <c r="N13" s="76"/>
      <c r="O13" s="58"/>
      <c r="P13" s="90"/>
      <c r="Q13" s="76"/>
      <c r="R13" s="58"/>
      <c r="S13" s="58"/>
      <c r="T13" s="76"/>
      <c r="U13" s="58"/>
      <c r="V13" s="58"/>
      <c r="W13" s="139" t="str">
        <f>IF(F13="","",YEAR(申込書!$C$63)-YEAR(AD13))</f>
        <v/>
      </c>
      <c r="X13" s="160"/>
      <c r="Y13" s="160"/>
      <c r="Z13" s="137"/>
      <c r="AA13" s="13">
        <f t="shared" si="2"/>
        <v>0</v>
      </c>
      <c r="AB13" s="13">
        <f t="shared" si="3"/>
        <v>0</v>
      </c>
      <c r="AC13" s="13"/>
      <c r="AD13" s="85" t="str">
        <f t="shared" si="17"/>
        <v/>
      </c>
      <c r="AE13" s="4" t="str">
        <f>IF(AF13=0,"",選手!C9)</f>
        <v/>
      </c>
      <c r="AF13" s="13">
        <f t="shared" si="4"/>
        <v>0</v>
      </c>
      <c r="AG13" s="4" t="str">
        <f t="shared" si="18"/>
        <v/>
      </c>
      <c r="AH13" s="4" t="str">
        <f t="shared" si="5"/>
        <v/>
      </c>
      <c r="AI13" s="4" t="str">
        <f t="shared" si="6"/>
        <v/>
      </c>
      <c r="AJ13" s="4" t="str">
        <f t="shared" si="7"/>
        <v/>
      </c>
      <c r="AK13" s="4" t="str">
        <f t="shared" si="8"/>
        <v/>
      </c>
      <c r="AL13" s="4" t="str">
        <f t="shared" si="9"/>
        <v/>
      </c>
      <c r="AM13" s="4" t="str">
        <f t="shared" si="10"/>
        <v/>
      </c>
      <c r="AN13" s="4" t="str">
        <f t="shared" si="11"/>
        <v/>
      </c>
      <c r="AO13" s="4" t="str">
        <f t="shared" si="12"/>
        <v/>
      </c>
      <c r="AP13" s="4" t="str">
        <f t="shared" si="13"/>
        <v>999:99.99</v>
      </c>
      <c r="AQ13" s="4" t="str">
        <f t="shared" si="14"/>
        <v>999:99.99</v>
      </c>
      <c r="AR13" s="4" t="str">
        <f t="shared" si="15"/>
        <v>999:99.99</v>
      </c>
      <c r="AS13" s="4" t="str">
        <f t="shared" si="16"/>
        <v>999:99.99</v>
      </c>
      <c r="AT13" s="4">
        <f t="shared" si="19"/>
        <v>0</v>
      </c>
      <c r="AU13" s="4">
        <f t="shared" si="20"/>
        <v>0</v>
      </c>
    </row>
    <row r="14" spans="1:49" ht="16.5" customHeight="1" x14ac:dyDescent="0.15">
      <c r="A14" s="4">
        <f t="shared" si="0"/>
        <v>0</v>
      </c>
      <c r="B14" s="4" t="str">
        <f t="shared" si="1"/>
        <v/>
      </c>
      <c r="D14" s="80" t="str">
        <f t="shared" si="21"/>
        <v/>
      </c>
      <c r="E14" s="83"/>
      <c r="F14" s="142"/>
      <c r="G14" s="96"/>
      <c r="H14" s="96"/>
      <c r="I14" s="96"/>
      <c r="J14" s="96"/>
      <c r="K14" s="76"/>
      <c r="L14" s="58"/>
      <c r="M14" s="90"/>
      <c r="N14" s="76"/>
      <c r="O14" s="58"/>
      <c r="P14" s="90"/>
      <c r="Q14" s="76"/>
      <c r="R14" s="58"/>
      <c r="S14" s="58"/>
      <c r="T14" s="76"/>
      <c r="U14" s="58"/>
      <c r="V14" s="58"/>
      <c r="W14" s="139" t="str">
        <f>IF(F14="","",YEAR(申込書!$C$63)-YEAR(AD14))</f>
        <v/>
      </c>
      <c r="X14" s="160"/>
      <c r="Y14" s="160"/>
      <c r="Z14" s="137"/>
      <c r="AA14" s="13">
        <f t="shared" si="2"/>
        <v>0</v>
      </c>
      <c r="AB14" s="13">
        <f t="shared" si="3"/>
        <v>0</v>
      </c>
      <c r="AC14" s="13"/>
      <c r="AD14" s="85" t="str">
        <f t="shared" si="17"/>
        <v/>
      </c>
      <c r="AE14" s="4" t="str">
        <f>IF(AF14=0,"",選手!C10)</f>
        <v/>
      </c>
      <c r="AF14" s="13">
        <f t="shared" si="4"/>
        <v>0</v>
      </c>
      <c r="AG14" s="4" t="str">
        <f t="shared" si="18"/>
        <v/>
      </c>
      <c r="AH14" s="4" t="str">
        <f t="shared" si="5"/>
        <v/>
      </c>
      <c r="AI14" s="4" t="str">
        <f t="shared" si="6"/>
        <v/>
      </c>
      <c r="AJ14" s="4" t="str">
        <f t="shared" si="7"/>
        <v/>
      </c>
      <c r="AK14" s="4" t="str">
        <f t="shared" si="8"/>
        <v/>
      </c>
      <c r="AL14" s="4" t="str">
        <f t="shared" si="9"/>
        <v/>
      </c>
      <c r="AM14" s="4" t="str">
        <f t="shared" si="10"/>
        <v/>
      </c>
      <c r="AN14" s="4" t="str">
        <f t="shared" si="11"/>
        <v/>
      </c>
      <c r="AO14" s="4" t="str">
        <f t="shared" si="12"/>
        <v/>
      </c>
      <c r="AP14" s="4" t="str">
        <f t="shared" si="13"/>
        <v>999:99.99</v>
      </c>
      <c r="AQ14" s="4" t="str">
        <f t="shared" si="14"/>
        <v>999:99.99</v>
      </c>
      <c r="AR14" s="4" t="str">
        <f t="shared" si="15"/>
        <v>999:99.99</v>
      </c>
      <c r="AS14" s="4" t="str">
        <f t="shared" si="16"/>
        <v>999:99.99</v>
      </c>
      <c r="AT14" s="4">
        <f t="shared" si="19"/>
        <v>0</v>
      </c>
      <c r="AU14" s="4">
        <f t="shared" si="20"/>
        <v>0</v>
      </c>
    </row>
    <row r="15" spans="1:49" ht="16.5" customHeight="1" x14ac:dyDescent="0.15">
      <c r="A15" s="4">
        <f t="shared" si="0"/>
        <v>0</v>
      </c>
      <c r="B15" s="4" t="str">
        <f t="shared" si="1"/>
        <v/>
      </c>
      <c r="D15" s="80" t="str">
        <f t="shared" si="21"/>
        <v/>
      </c>
      <c r="E15" s="83"/>
      <c r="F15" s="142"/>
      <c r="G15" s="96"/>
      <c r="H15" s="96"/>
      <c r="I15" s="96"/>
      <c r="J15" s="96"/>
      <c r="K15" s="76"/>
      <c r="L15" s="58"/>
      <c r="M15" s="90"/>
      <c r="N15" s="76"/>
      <c r="O15" s="58"/>
      <c r="P15" s="90"/>
      <c r="Q15" s="76"/>
      <c r="R15" s="58"/>
      <c r="S15" s="58"/>
      <c r="T15" s="76"/>
      <c r="U15" s="58"/>
      <c r="V15" s="58"/>
      <c r="W15" s="139" t="str">
        <f>IF(F15="","",YEAR(申込書!$C$63)-YEAR(AD15))</f>
        <v/>
      </c>
      <c r="X15" s="160"/>
      <c r="Y15" s="160"/>
      <c r="Z15" s="137"/>
      <c r="AA15" s="13">
        <f t="shared" si="2"/>
        <v>0</v>
      </c>
      <c r="AB15" s="13">
        <f t="shared" si="3"/>
        <v>0</v>
      </c>
      <c r="AC15" s="13"/>
      <c r="AD15" s="85" t="str">
        <f t="shared" si="17"/>
        <v/>
      </c>
      <c r="AE15" s="4" t="str">
        <f>IF(AF15=0,"",選手!C11)</f>
        <v/>
      </c>
      <c r="AF15" s="13">
        <f t="shared" si="4"/>
        <v>0</v>
      </c>
      <c r="AG15" s="4" t="str">
        <f t="shared" si="18"/>
        <v/>
      </c>
      <c r="AH15" s="4" t="str">
        <f t="shared" si="5"/>
        <v/>
      </c>
      <c r="AI15" s="4" t="str">
        <f t="shared" si="6"/>
        <v/>
      </c>
      <c r="AJ15" s="4" t="str">
        <f t="shared" si="7"/>
        <v/>
      </c>
      <c r="AK15" s="4" t="str">
        <f t="shared" si="8"/>
        <v/>
      </c>
      <c r="AL15" s="4" t="str">
        <f t="shared" si="9"/>
        <v/>
      </c>
      <c r="AM15" s="4" t="str">
        <f t="shared" si="10"/>
        <v/>
      </c>
      <c r="AN15" s="4" t="str">
        <f t="shared" si="11"/>
        <v/>
      </c>
      <c r="AO15" s="4" t="str">
        <f t="shared" si="12"/>
        <v/>
      </c>
      <c r="AP15" s="4" t="str">
        <f t="shared" si="13"/>
        <v>999:99.99</v>
      </c>
      <c r="AQ15" s="4" t="str">
        <f t="shared" si="14"/>
        <v>999:99.99</v>
      </c>
      <c r="AR15" s="4" t="str">
        <f t="shared" si="15"/>
        <v>999:99.99</v>
      </c>
      <c r="AS15" s="4" t="str">
        <f t="shared" si="16"/>
        <v>999:99.99</v>
      </c>
      <c r="AT15" s="4">
        <f t="shared" si="19"/>
        <v>0</v>
      </c>
      <c r="AU15" s="4">
        <f t="shared" si="20"/>
        <v>0</v>
      </c>
    </row>
    <row r="16" spans="1:49" ht="16.5" customHeight="1" x14ac:dyDescent="0.15">
      <c r="A16" s="4">
        <f t="shared" si="0"/>
        <v>0</v>
      </c>
      <c r="B16" s="4" t="str">
        <f t="shared" si="1"/>
        <v/>
      </c>
      <c r="D16" s="80" t="str">
        <f t="shared" si="21"/>
        <v/>
      </c>
      <c r="E16" s="83"/>
      <c r="F16" s="142"/>
      <c r="G16" s="96"/>
      <c r="H16" s="96"/>
      <c r="I16" s="96"/>
      <c r="J16" s="96"/>
      <c r="K16" s="76"/>
      <c r="L16" s="58"/>
      <c r="M16" s="90"/>
      <c r="N16" s="76"/>
      <c r="O16" s="58"/>
      <c r="P16" s="90"/>
      <c r="Q16" s="76"/>
      <c r="R16" s="58"/>
      <c r="S16" s="58"/>
      <c r="T16" s="76"/>
      <c r="U16" s="58"/>
      <c r="V16" s="58"/>
      <c r="W16" s="139" t="str">
        <f>IF(F16="","",YEAR(申込書!$C$63)-YEAR(AD16))</f>
        <v/>
      </c>
      <c r="X16" s="160"/>
      <c r="Y16" s="160"/>
      <c r="Z16" s="137"/>
      <c r="AA16" s="13">
        <f t="shared" si="2"/>
        <v>0</v>
      </c>
      <c r="AB16" s="13">
        <f t="shared" si="3"/>
        <v>0</v>
      </c>
      <c r="AC16" s="13"/>
      <c r="AD16" s="85" t="str">
        <f t="shared" si="17"/>
        <v/>
      </c>
      <c r="AE16" s="4" t="str">
        <f>IF(AF16=0,"",選手!C12)</f>
        <v/>
      </c>
      <c r="AF16" s="13">
        <f t="shared" si="4"/>
        <v>0</v>
      </c>
      <c r="AG16" s="4" t="str">
        <f t="shared" si="18"/>
        <v/>
      </c>
      <c r="AH16" s="4" t="str">
        <f t="shared" si="5"/>
        <v/>
      </c>
      <c r="AI16" s="4" t="str">
        <f t="shared" si="6"/>
        <v/>
      </c>
      <c r="AJ16" s="4" t="str">
        <f t="shared" si="7"/>
        <v/>
      </c>
      <c r="AK16" s="4" t="str">
        <f t="shared" si="8"/>
        <v/>
      </c>
      <c r="AL16" s="4" t="str">
        <f t="shared" si="9"/>
        <v/>
      </c>
      <c r="AM16" s="4" t="str">
        <f t="shared" si="10"/>
        <v/>
      </c>
      <c r="AN16" s="4" t="str">
        <f t="shared" si="11"/>
        <v/>
      </c>
      <c r="AO16" s="4" t="str">
        <f t="shared" si="12"/>
        <v/>
      </c>
      <c r="AP16" s="4" t="str">
        <f t="shared" si="13"/>
        <v>999:99.99</v>
      </c>
      <c r="AQ16" s="4" t="str">
        <f t="shared" si="14"/>
        <v>999:99.99</v>
      </c>
      <c r="AR16" s="4" t="str">
        <f t="shared" si="15"/>
        <v>999:99.99</v>
      </c>
      <c r="AS16" s="4" t="str">
        <f t="shared" si="16"/>
        <v>999:99.99</v>
      </c>
      <c r="AT16" s="4">
        <f t="shared" si="19"/>
        <v>0</v>
      </c>
      <c r="AU16" s="4">
        <f t="shared" si="20"/>
        <v>0</v>
      </c>
    </row>
    <row r="17" spans="1:47" ht="16.5" customHeight="1" x14ac:dyDescent="0.15">
      <c r="A17" s="4">
        <f t="shared" si="0"/>
        <v>0</v>
      </c>
      <c r="B17" s="4" t="str">
        <f t="shared" si="1"/>
        <v/>
      </c>
      <c r="D17" s="80" t="str">
        <f t="shared" si="21"/>
        <v/>
      </c>
      <c r="E17" s="83"/>
      <c r="F17" s="142"/>
      <c r="G17" s="96"/>
      <c r="H17" s="96"/>
      <c r="I17" s="96"/>
      <c r="J17" s="96"/>
      <c r="K17" s="76"/>
      <c r="L17" s="58"/>
      <c r="M17" s="90"/>
      <c r="N17" s="76"/>
      <c r="O17" s="58"/>
      <c r="P17" s="90"/>
      <c r="Q17" s="76"/>
      <c r="R17" s="58"/>
      <c r="S17" s="58"/>
      <c r="T17" s="76"/>
      <c r="U17" s="58"/>
      <c r="V17" s="58"/>
      <c r="W17" s="139" t="str">
        <f>IF(F17="","",YEAR(申込書!$C$63)-YEAR(AD17))</f>
        <v/>
      </c>
      <c r="X17" s="160"/>
      <c r="Y17" s="160"/>
      <c r="Z17" s="137"/>
      <c r="AA17" s="13">
        <f t="shared" si="2"/>
        <v>0</v>
      </c>
      <c r="AB17" s="13">
        <f t="shared" si="3"/>
        <v>0</v>
      </c>
      <c r="AC17" s="13"/>
      <c r="AD17" s="85" t="str">
        <f t="shared" si="17"/>
        <v/>
      </c>
      <c r="AE17" s="4" t="str">
        <f>IF(AF17=0,"",選手!C13)</f>
        <v/>
      </c>
      <c r="AF17" s="13">
        <f t="shared" si="4"/>
        <v>0</v>
      </c>
      <c r="AG17" s="4" t="str">
        <f t="shared" si="18"/>
        <v/>
      </c>
      <c r="AH17" s="4" t="str">
        <f t="shared" si="5"/>
        <v/>
      </c>
      <c r="AI17" s="4" t="str">
        <f t="shared" si="6"/>
        <v/>
      </c>
      <c r="AJ17" s="4" t="str">
        <f t="shared" si="7"/>
        <v/>
      </c>
      <c r="AK17" s="4" t="str">
        <f t="shared" si="8"/>
        <v/>
      </c>
      <c r="AL17" s="4" t="str">
        <f t="shared" si="9"/>
        <v/>
      </c>
      <c r="AM17" s="4" t="str">
        <f t="shared" si="10"/>
        <v/>
      </c>
      <c r="AN17" s="4" t="str">
        <f t="shared" si="11"/>
        <v/>
      </c>
      <c r="AO17" s="4" t="str">
        <f t="shared" si="12"/>
        <v/>
      </c>
      <c r="AP17" s="4" t="str">
        <f t="shared" si="13"/>
        <v>999:99.99</v>
      </c>
      <c r="AQ17" s="4" t="str">
        <f t="shared" si="14"/>
        <v>999:99.99</v>
      </c>
      <c r="AR17" s="4" t="str">
        <f t="shared" si="15"/>
        <v>999:99.99</v>
      </c>
      <c r="AS17" s="4" t="str">
        <f t="shared" si="16"/>
        <v>999:99.99</v>
      </c>
      <c r="AT17" s="4">
        <f t="shared" si="19"/>
        <v>0</v>
      </c>
      <c r="AU17" s="4">
        <f t="shared" si="20"/>
        <v>0</v>
      </c>
    </row>
    <row r="18" spans="1:47" ht="16.5" customHeight="1" x14ac:dyDescent="0.15">
      <c r="A18" s="4">
        <f t="shared" si="0"/>
        <v>0</v>
      </c>
      <c r="B18" s="4" t="str">
        <f t="shared" si="1"/>
        <v/>
      </c>
      <c r="D18" s="80" t="str">
        <f t="shared" si="21"/>
        <v/>
      </c>
      <c r="E18" s="83"/>
      <c r="F18" s="142"/>
      <c r="G18" s="96"/>
      <c r="H18" s="96"/>
      <c r="I18" s="96"/>
      <c r="J18" s="96"/>
      <c r="K18" s="76"/>
      <c r="L18" s="58"/>
      <c r="M18" s="90"/>
      <c r="N18" s="76"/>
      <c r="O18" s="58"/>
      <c r="P18" s="90"/>
      <c r="Q18" s="76"/>
      <c r="R18" s="58"/>
      <c r="S18" s="58"/>
      <c r="T18" s="76"/>
      <c r="U18" s="58"/>
      <c r="V18" s="58"/>
      <c r="W18" s="139" t="str">
        <f>IF(F18="","",YEAR(申込書!$C$63)-YEAR(AD18))</f>
        <v/>
      </c>
      <c r="X18" s="160"/>
      <c r="Y18" s="160"/>
      <c r="Z18" s="137"/>
      <c r="AA18" s="13">
        <f t="shared" si="2"/>
        <v>0</v>
      </c>
      <c r="AB18" s="13">
        <f t="shared" si="3"/>
        <v>0</v>
      </c>
      <c r="AC18" s="13"/>
      <c r="AD18" s="85" t="str">
        <f t="shared" si="17"/>
        <v/>
      </c>
      <c r="AE18" s="4" t="str">
        <f>IF(AF18=0,"",選手!C14)</f>
        <v/>
      </c>
      <c r="AF18" s="13">
        <f t="shared" si="4"/>
        <v>0</v>
      </c>
      <c r="AG18" s="4" t="str">
        <f t="shared" si="18"/>
        <v/>
      </c>
      <c r="AH18" s="4" t="str">
        <f t="shared" si="5"/>
        <v/>
      </c>
      <c r="AI18" s="4" t="str">
        <f t="shared" si="6"/>
        <v/>
      </c>
      <c r="AJ18" s="4" t="str">
        <f t="shared" si="7"/>
        <v/>
      </c>
      <c r="AK18" s="4" t="str">
        <f t="shared" si="8"/>
        <v/>
      </c>
      <c r="AL18" s="4" t="str">
        <f t="shared" si="9"/>
        <v/>
      </c>
      <c r="AM18" s="4" t="str">
        <f t="shared" si="10"/>
        <v/>
      </c>
      <c r="AN18" s="4" t="str">
        <f t="shared" si="11"/>
        <v/>
      </c>
      <c r="AO18" s="4" t="str">
        <f t="shared" si="12"/>
        <v/>
      </c>
      <c r="AP18" s="4" t="str">
        <f t="shared" si="13"/>
        <v>999:99.99</v>
      </c>
      <c r="AQ18" s="4" t="str">
        <f t="shared" si="14"/>
        <v>999:99.99</v>
      </c>
      <c r="AR18" s="4" t="str">
        <f t="shared" si="15"/>
        <v>999:99.99</v>
      </c>
      <c r="AS18" s="4" t="str">
        <f t="shared" si="16"/>
        <v>999:99.99</v>
      </c>
      <c r="AT18" s="4">
        <f t="shared" si="19"/>
        <v>0</v>
      </c>
      <c r="AU18" s="4">
        <f t="shared" si="20"/>
        <v>0</v>
      </c>
    </row>
    <row r="19" spans="1:47" ht="16.5" customHeight="1" x14ac:dyDescent="0.15">
      <c r="A19" s="4">
        <f t="shared" si="0"/>
        <v>0</v>
      </c>
      <c r="B19" s="4" t="str">
        <f t="shared" si="1"/>
        <v/>
      </c>
      <c r="D19" s="80" t="str">
        <f t="shared" si="21"/>
        <v/>
      </c>
      <c r="E19" s="83"/>
      <c r="F19" s="142"/>
      <c r="G19" s="96"/>
      <c r="H19" s="96"/>
      <c r="I19" s="96"/>
      <c r="J19" s="96"/>
      <c r="K19" s="76"/>
      <c r="L19" s="58"/>
      <c r="M19" s="90"/>
      <c r="N19" s="76"/>
      <c r="O19" s="58"/>
      <c r="P19" s="90"/>
      <c r="Q19" s="76"/>
      <c r="R19" s="58"/>
      <c r="S19" s="58"/>
      <c r="T19" s="76"/>
      <c r="U19" s="58"/>
      <c r="V19" s="58"/>
      <c r="W19" s="139" t="str">
        <f>IF(F19="","",YEAR(申込書!$C$63)-YEAR(AD19))</f>
        <v/>
      </c>
      <c r="X19" s="160"/>
      <c r="Y19" s="160"/>
      <c r="Z19" s="137"/>
      <c r="AA19" s="13">
        <f t="shared" si="2"/>
        <v>0</v>
      </c>
      <c r="AB19" s="13">
        <f t="shared" si="3"/>
        <v>0</v>
      </c>
      <c r="AC19" s="13"/>
      <c r="AD19" s="85" t="str">
        <f t="shared" si="17"/>
        <v/>
      </c>
      <c r="AE19" s="4" t="str">
        <f>IF(AF19=0,"",選手!C15)</f>
        <v/>
      </c>
      <c r="AF19" s="13">
        <f t="shared" si="4"/>
        <v>0</v>
      </c>
      <c r="AG19" s="4" t="str">
        <f t="shared" si="18"/>
        <v/>
      </c>
      <c r="AH19" s="4" t="str">
        <f t="shared" si="5"/>
        <v/>
      </c>
      <c r="AI19" s="4" t="str">
        <f t="shared" si="6"/>
        <v/>
      </c>
      <c r="AJ19" s="4" t="str">
        <f t="shared" si="7"/>
        <v/>
      </c>
      <c r="AK19" s="4" t="str">
        <f t="shared" si="8"/>
        <v/>
      </c>
      <c r="AL19" s="4" t="str">
        <f t="shared" si="9"/>
        <v/>
      </c>
      <c r="AM19" s="4" t="str">
        <f t="shared" si="10"/>
        <v/>
      </c>
      <c r="AN19" s="4" t="str">
        <f t="shared" si="11"/>
        <v/>
      </c>
      <c r="AO19" s="4" t="str">
        <f t="shared" si="12"/>
        <v/>
      </c>
      <c r="AP19" s="4" t="str">
        <f t="shared" si="13"/>
        <v>999:99.99</v>
      </c>
      <c r="AQ19" s="4" t="str">
        <f t="shared" si="14"/>
        <v>999:99.99</v>
      </c>
      <c r="AR19" s="4" t="str">
        <f t="shared" si="15"/>
        <v>999:99.99</v>
      </c>
      <c r="AS19" s="4" t="str">
        <f t="shared" si="16"/>
        <v>999:99.99</v>
      </c>
      <c r="AT19" s="4">
        <f t="shared" si="19"/>
        <v>0</v>
      </c>
      <c r="AU19" s="4">
        <f t="shared" si="20"/>
        <v>0</v>
      </c>
    </row>
    <row r="20" spans="1:47" ht="16.5" customHeight="1" x14ac:dyDescent="0.15">
      <c r="A20" s="4">
        <f t="shared" si="0"/>
        <v>0</v>
      </c>
      <c r="B20" s="4" t="str">
        <f t="shared" si="1"/>
        <v/>
      </c>
      <c r="D20" s="80" t="str">
        <f t="shared" si="21"/>
        <v/>
      </c>
      <c r="E20" s="83"/>
      <c r="F20" s="142"/>
      <c r="G20" s="96"/>
      <c r="H20" s="96"/>
      <c r="I20" s="96"/>
      <c r="J20" s="96"/>
      <c r="K20" s="76"/>
      <c r="L20" s="58"/>
      <c r="M20" s="90"/>
      <c r="N20" s="76"/>
      <c r="O20" s="58"/>
      <c r="P20" s="90"/>
      <c r="Q20" s="76"/>
      <c r="R20" s="58"/>
      <c r="S20" s="58"/>
      <c r="T20" s="76"/>
      <c r="U20" s="58"/>
      <c r="V20" s="58"/>
      <c r="W20" s="139" t="str">
        <f>IF(F20="","",YEAR(申込書!$C$63)-YEAR(AD20))</f>
        <v/>
      </c>
      <c r="X20" s="160"/>
      <c r="Y20" s="160"/>
      <c r="Z20" s="137"/>
      <c r="AA20" s="13">
        <f t="shared" si="2"/>
        <v>0</v>
      </c>
      <c r="AB20" s="13">
        <f t="shared" si="3"/>
        <v>0</v>
      </c>
      <c r="AC20" s="13"/>
      <c r="AD20" s="85" t="str">
        <f t="shared" si="17"/>
        <v/>
      </c>
      <c r="AE20" s="4" t="str">
        <f>IF(AF20=0,"",選手!C16)</f>
        <v/>
      </c>
      <c r="AF20" s="13">
        <f t="shared" si="4"/>
        <v>0</v>
      </c>
      <c r="AG20" s="4" t="str">
        <f t="shared" si="18"/>
        <v/>
      </c>
      <c r="AH20" s="4" t="str">
        <f t="shared" si="5"/>
        <v/>
      </c>
      <c r="AI20" s="4" t="str">
        <f t="shared" si="6"/>
        <v/>
      </c>
      <c r="AJ20" s="4" t="str">
        <f t="shared" si="7"/>
        <v/>
      </c>
      <c r="AK20" s="4" t="str">
        <f t="shared" si="8"/>
        <v/>
      </c>
      <c r="AL20" s="4" t="str">
        <f t="shared" si="9"/>
        <v/>
      </c>
      <c r="AM20" s="4" t="str">
        <f t="shared" si="10"/>
        <v/>
      </c>
      <c r="AN20" s="4" t="str">
        <f t="shared" si="11"/>
        <v/>
      </c>
      <c r="AO20" s="4" t="str">
        <f t="shared" si="12"/>
        <v/>
      </c>
      <c r="AP20" s="4" t="str">
        <f t="shared" si="13"/>
        <v>999:99.99</v>
      </c>
      <c r="AQ20" s="4" t="str">
        <f t="shared" si="14"/>
        <v>999:99.99</v>
      </c>
      <c r="AR20" s="4" t="str">
        <f t="shared" si="15"/>
        <v>999:99.99</v>
      </c>
      <c r="AS20" s="4" t="str">
        <f t="shared" si="16"/>
        <v>999:99.99</v>
      </c>
      <c r="AT20" s="4">
        <f t="shared" si="19"/>
        <v>0</v>
      </c>
      <c r="AU20" s="4">
        <f t="shared" si="20"/>
        <v>0</v>
      </c>
    </row>
    <row r="21" spans="1:47" ht="16.5" customHeight="1" x14ac:dyDescent="0.15">
      <c r="A21" s="4">
        <f t="shared" si="0"/>
        <v>0</v>
      </c>
      <c r="B21" s="4" t="str">
        <f t="shared" si="1"/>
        <v/>
      </c>
      <c r="D21" s="80" t="str">
        <f t="shared" si="21"/>
        <v/>
      </c>
      <c r="E21" s="83"/>
      <c r="F21" s="142"/>
      <c r="G21" s="96"/>
      <c r="H21" s="96"/>
      <c r="I21" s="96"/>
      <c r="J21" s="96"/>
      <c r="K21" s="76"/>
      <c r="L21" s="58"/>
      <c r="M21" s="90"/>
      <c r="N21" s="76"/>
      <c r="O21" s="58"/>
      <c r="P21" s="90"/>
      <c r="Q21" s="76"/>
      <c r="R21" s="58"/>
      <c r="S21" s="58"/>
      <c r="T21" s="76"/>
      <c r="U21" s="58"/>
      <c r="V21" s="58"/>
      <c r="W21" s="139" t="str">
        <f>IF(F21="","",YEAR(申込書!$C$63)-YEAR(AD21))</f>
        <v/>
      </c>
      <c r="X21" s="160"/>
      <c r="Y21" s="160"/>
      <c r="Z21" s="137"/>
      <c r="AA21" s="13">
        <f t="shared" si="2"/>
        <v>0</v>
      </c>
      <c r="AB21" s="13">
        <f t="shared" si="3"/>
        <v>0</v>
      </c>
      <c r="AC21" s="13"/>
      <c r="AD21" s="85" t="str">
        <f t="shared" si="17"/>
        <v/>
      </c>
      <c r="AE21" s="4" t="str">
        <f>IF(AF21=0,"",選手!C17)</f>
        <v/>
      </c>
      <c r="AF21" s="13">
        <f t="shared" si="4"/>
        <v>0</v>
      </c>
      <c r="AG21" s="4" t="str">
        <f t="shared" si="18"/>
        <v/>
      </c>
      <c r="AH21" s="4" t="str">
        <f t="shared" si="5"/>
        <v/>
      </c>
      <c r="AI21" s="4" t="str">
        <f t="shared" si="6"/>
        <v/>
      </c>
      <c r="AJ21" s="4" t="str">
        <f t="shared" si="7"/>
        <v/>
      </c>
      <c r="AK21" s="4" t="str">
        <f t="shared" si="8"/>
        <v/>
      </c>
      <c r="AL21" s="4" t="str">
        <f t="shared" si="9"/>
        <v/>
      </c>
      <c r="AM21" s="4" t="str">
        <f t="shared" si="10"/>
        <v/>
      </c>
      <c r="AN21" s="4" t="str">
        <f t="shared" si="11"/>
        <v/>
      </c>
      <c r="AO21" s="4" t="str">
        <f t="shared" si="12"/>
        <v/>
      </c>
      <c r="AP21" s="4" t="str">
        <f t="shared" si="13"/>
        <v>999:99.99</v>
      </c>
      <c r="AQ21" s="4" t="str">
        <f t="shared" si="14"/>
        <v>999:99.99</v>
      </c>
      <c r="AR21" s="4" t="str">
        <f t="shared" si="15"/>
        <v>999:99.99</v>
      </c>
      <c r="AS21" s="4" t="str">
        <f t="shared" si="16"/>
        <v>999:99.99</v>
      </c>
      <c r="AT21" s="4">
        <f t="shared" si="19"/>
        <v>0</v>
      </c>
      <c r="AU21" s="4">
        <f t="shared" si="20"/>
        <v>0</v>
      </c>
    </row>
    <row r="22" spans="1:47" ht="16.5" customHeight="1" x14ac:dyDescent="0.15">
      <c r="A22" s="4">
        <f t="shared" si="0"/>
        <v>0</v>
      </c>
      <c r="B22" s="4" t="str">
        <f t="shared" si="1"/>
        <v/>
      </c>
      <c r="D22" s="80" t="str">
        <f t="shared" si="21"/>
        <v/>
      </c>
      <c r="E22" s="83"/>
      <c r="F22" s="142"/>
      <c r="G22" s="96"/>
      <c r="H22" s="96"/>
      <c r="I22" s="96"/>
      <c r="J22" s="96"/>
      <c r="K22" s="76"/>
      <c r="L22" s="58"/>
      <c r="M22" s="90"/>
      <c r="N22" s="76"/>
      <c r="O22" s="58"/>
      <c r="P22" s="90"/>
      <c r="Q22" s="76"/>
      <c r="R22" s="58"/>
      <c r="S22" s="58"/>
      <c r="T22" s="76"/>
      <c r="U22" s="58"/>
      <c r="V22" s="58"/>
      <c r="W22" s="139" t="str">
        <f>IF(F22="","",YEAR(申込書!$C$63)-YEAR(AD22))</f>
        <v/>
      </c>
      <c r="X22" s="160"/>
      <c r="Y22" s="160"/>
      <c r="Z22" s="137"/>
      <c r="AA22" s="13">
        <f t="shared" si="2"/>
        <v>0</v>
      </c>
      <c r="AB22" s="13">
        <f t="shared" si="3"/>
        <v>0</v>
      </c>
      <c r="AC22" s="13"/>
      <c r="AD22" s="85" t="str">
        <f t="shared" si="17"/>
        <v/>
      </c>
      <c r="AE22" s="4" t="str">
        <f>IF(AF22=0,"",選手!C18)</f>
        <v/>
      </c>
      <c r="AF22" s="13">
        <f t="shared" si="4"/>
        <v>0</v>
      </c>
      <c r="AG22" s="4" t="str">
        <f t="shared" si="18"/>
        <v/>
      </c>
      <c r="AH22" s="4" t="str">
        <f t="shared" si="5"/>
        <v/>
      </c>
      <c r="AI22" s="4" t="str">
        <f t="shared" si="6"/>
        <v/>
      </c>
      <c r="AJ22" s="4" t="str">
        <f t="shared" si="7"/>
        <v/>
      </c>
      <c r="AK22" s="4" t="str">
        <f t="shared" si="8"/>
        <v/>
      </c>
      <c r="AL22" s="4" t="str">
        <f t="shared" si="9"/>
        <v/>
      </c>
      <c r="AM22" s="4" t="str">
        <f t="shared" si="10"/>
        <v/>
      </c>
      <c r="AN22" s="4" t="str">
        <f t="shared" si="11"/>
        <v/>
      </c>
      <c r="AO22" s="4" t="str">
        <f t="shared" si="12"/>
        <v/>
      </c>
      <c r="AP22" s="4" t="str">
        <f t="shared" si="13"/>
        <v>999:99.99</v>
      </c>
      <c r="AQ22" s="4" t="str">
        <f t="shared" si="14"/>
        <v>999:99.99</v>
      </c>
      <c r="AR22" s="4" t="str">
        <f t="shared" si="15"/>
        <v>999:99.99</v>
      </c>
      <c r="AS22" s="4" t="str">
        <f t="shared" si="16"/>
        <v>999:99.99</v>
      </c>
      <c r="AT22" s="4">
        <f t="shared" si="19"/>
        <v>0</v>
      </c>
      <c r="AU22" s="4">
        <f t="shared" si="20"/>
        <v>0</v>
      </c>
    </row>
    <row r="23" spans="1:47" ht="16.5" customHeight="1" x14ac:dyDescent="0.15">
      <c r="A23" s="4">
        <f t="shared" si="0"/>
        <v>0</v>
      </c>
      <c r="B23" s="4" t="str">
        <f t="shared" si="1"/>
        <v/>
      </c>
      <c r="D23" s="80" t="str">
        <f t="shared" si="21"/>
        <v/>
      </c>
      <c r="E23" s="83"/>
      <c r="F23" s="142"/>
      <c r="G23" s="96"/>
      <c r="H23" s="96"/>
      <c r="I23" s="96"/>
      <c r="J23" s="96"/>
      <c r="K23" s="76"/>
      <c r="L23" s="58"/>
      <c r="M23" s="90"/>
      <c r="N23" s="76"/>
      <c r="O23" s="58"/>
      <c r="P23" s="90"/>
      <c r="Q23" s="76"/>
      <c r="R23" s="58"/>
      <c r="S23" s="58"/>
      <c r="T23" s="76"/>
      <c r="U23" s="58"/>
      <c r="V23" s="58"/>
      <c r="W23" s="139" t="str">
        <f>IF(F23="","",YEAR(申込書!$C$63)-YEAR(AD23))</f>
        <v/>
      </c>
      <c r="X23" s="160"/>
      <c r="Y23" s="160"/>
      <c r="Z23" s="137"/>
      <c r="AA23" s="13">
        <f t="shared" si="2"/>
        <v>0</v>
      </c>
      <c r="AB23" s="13">
        <f t="shared" si="3"/>
        <v>0</v>
      </c>
      <c r="AC23" s="13"/>
      <c r="AD23" s="85" t="str">
        <f t="shared" si="17"/>
        <v/>
      </c>
      <c r="AE23" s="4" t="str">
        <f>IF(AF23=0,"",選手!C19)</f>
        <v/>
      </c>
      <c r="AF23" s="13">
        <f t="shared" si="4"/>
        <v>0</v>
      </c>
      <c r="AG23" s="4" t="str">
        <f t="shared" si="18"/>
        <v/>
      </c>
      <c r="AH23" s="4" t="str">
        <f t="shared" si="5"/>
        <v/>
      </c>
      <c r="AI23" s="4" t="str">
        <f t="shared" si="6"/>
        <v/>
      </c>
      <c r="AJ23" s="4" t="str">
        <f t="shared" si="7"/>
        <v/>
      </c>
      <c r="AK23" s="4" t="str">
        <f t="shared" si="8"/>
        <v/>
      </c>
      <c r="AL23" s="4" t="str">
        <f t="shared" si="9"/>
        <v/>
      </c>
      <c r="AM23" s="4" t="str">
        <f t="shared" si="10"/>
        <v/>
      </c>
      <c r="AN23" s="4" t="str">
        <f t="shared" si="11"/>
        <v/>
      </c>
      <c r="AO23" s="4" t="str">
        <f t="shared" si="12"/>
        <v/>
      </c>
      <c r="AP23" s="4" t="str">
        <f t="shared" si="13"/>
        <v>999:99.99</v>
      </c>
      <c r="AQ23" s="4" t="str">
        <f t="shared" si="14"/>
        <v>999:99.99</v>
      </c>
      <c r="AR23" s="4" t="str">
        <f t="shared" si="15"/>
        <v>999:99.99</v>
      </c>
      <c r="AS23" s="4" t="str">
        <f t="shared" si="16"/>
        <v>999:99.99</v>
      </c>
      <c r="AT23" s="4">
        <f t="shared" si="19"/>
        <v>0</v>
      </c>
      <c r="AU23" s="4">
        <f t="shared" si="20"/>
        <v>0</v>
      </c>
    </row>
    <row r="24" spans="1:47" ht="16.5" customHeight="1" x14ac:dyDescent="0.15">
      <c r="A24" s="4">
        <f t="shared" si="0"/>
        <v>0</v>
      </c>
      <c r="B24" s="4" t="str">
        <f t="shared" si="1"/>
        <v/>
      </c>
      <c r="D24" s="80" t="str">
        <f t="shared" si="21"/>
        <v/>
      </c>
      <c r="E24" s="83"/>
      <c r="F24" s="142"/>
      <c r="G24" s="96"/>
      <c r="H24" s="96"/>
      <c r="I24" s="96"/>
      <c r="J24" s="96"/>
      <c r="K24" s="76"/>
      <c r="L24" s="58"/>
      <c r="M24" s="90"/>
      <c r="N24" s="76"/>
      <c r="O24" s="58"/>
      <c r="P24" s="90"/>
      <c r="Q24" s="76"/>
      <c r="R24" s="58"/>
      <c r="S24" s="58"/>
      <c r="T24" s="76"/>
      <c r="U24" s="58"/>
      <c r="V24" s="58"/>
      <c r="W24" s="139" t="str">
        <f>IF(F24="","",YEAR(申込書!$C$63)-YEAR(AD24))</f>
        <v/>
      </c>
      <c r="X24" s="160"/>
      <c r="Y24" s="160"/>
      <c r="Z24" s="137"/>
      <c r="AA24" s="13">
        <f t="shared" si="2"/>
        <v>0</v>
      </c>
      <c r="AB24" s="13">
        <f t="shared" si="3"/>
        <v>0</v>
      </c>
      <c r="AC24" s="13"/>
      <c r="AD24" s="85" t="str">
        <f t="shared" si="17"/>
        <v/>
      </c>
      <c r="AE24" s="4" t="str">
        <f>IF(AF24=0,"",選手!C20)</f>
        <v/>
      </c>
      <c r="AF24" s="13">
        <f t="shared" si="4"/>
        <v>0</v>
      </c>
      <c r="AG24" s="4" t="str">
        <f t="shared" si="18"/>
        <v/>
      </c>
      <c r="AH24" s="4" t="str">
        <f t="shared" si="5"/>
        <v/>
      </c>
      <c r="AI24" s="4" t="str">
        <f t="shared" si="6"/>
        <v/>
      </c>
      <c r="AJ24" s="4" t="str">
        <f t="shared" si="7"/>
        <v/>
      </c>
      <c r="AK24" s="4" t="str">
        <f t="shared" si="8"/>
        <v/>
      </c>
      <c r="AL24" s="4" t="str">
        <f t="shared" si="9"/>
        <v/>
      </c>
      <c r="AM24" s="4" t="str">
        <f t="shared" si="10"/>
        <v/>
      </c>
      <c r="AN24" s="4" t="str">
        <f t="shared" si="11"/>
        <v/>
      </c>
      <c r="AO24" s="4" t="str">
        <f t="shared" si="12"/>
        <v/>
      </c>
      <c r="AP24" s="4" t="str">
        <f t="shared" si="13"/>
        <v>999:99.99</v>
      </c>
      <c r="AQ24" s="4" t="str">
        <f t="shared" si="14"/>
        <v>999:99.99</v>
      </c>
      <c r="AR24" s="4" t="str">
        <f t="shared" si="15"/>
        <v>999:99.99</v>
      </c>
      <c r="AS24" s="4" t="str">
        <f t="shared" si="16"/>
        <v>999:99.99</v>
      </c>
      <c r="AT24" s="4">
        <f t="shared" si="19"/>
        <v>0</v>
      </c>
      <c r="AU24" s="4">
        <f t="shared" si="20"/>
        <v>0</v>
      </c>
    </row>
    <row r="25" spans="1:47" ht="16.5" customHeight="1" x14ac:dyDescent="0.15">
      <c r="A25" s="4">
        <f t="shared" si="0"/>
        <v>0</v>
      </c>
      <c r="B25" s="4" t="str">
        <f t="shared" si="1"/>
        <v/>
      </c>
      <c r="D25" s="80" t="str">
        <f t="shared" si="21"/>
        <v/>
      </c>
      <c r="E25" s="83"/>
      <c r="F25" s="142"/>
      <c r="G25" s="96"/>
      <c r="H25" s="96"/>
      <c r="I25" s="96"/>
      <c r="J25" s="96"/>
      <c r="K25" s="76"/>
      <c r="L25" s="58"/>
      <c r="M25" s="90"/>
      <c r="N25" s="76"/>
      <c r="O25" s="58"/>
      <c r="P25" s="90"/>
      <c r="Q25" s="76"/>
      <c r="R25" s="58"/>
      <c r="S25" s="58"/>
      <c r="T25" s="76"/>
      <c r="U25" s="58"/>
      <c r="V25" s="58"/>
      <c r="W25" s="139" t="str">
        <f>IF(F25="","",YEAR(申込書!$C$63)-YEAR(AD25))</f>
        <v/>
      </c>
      <c r="X25" s="160"/>
      <c r="Y25" s="160"/>
      <c r="Z25" s="137"/>
      <c r="AA25" s="13">
        <f t="shared" si="2"/>
        <v>0</v>
      </c>
      <c r="AB25" s="13">
        <f t="shared" si="3"/>
        <v>0</v>
      </c>
      <c r="AC25" s="13"/>
      <c r="AD25" s="85" t="str">
        <f t="shared" si="17"/>
        <v/>
      </c>
      <c r="AE25" s="4" t="str">
        <f>IF(AF25=0,"",選手!C21)</f>
        <v/>
      </c>
      <c r="AF25" s="13">
        <f t="shared" si="4"/>
        <v>0</v>
      </c>
      <c r="AG25" s="4" t="str">
        <f t="shared" si="18"/>
        <v/>
      </c>
      <c r="AH25" s="4" t="str">
        <f t="shared" si="5"/>
        <v/>
      </c>
      <c r="AI25" s="4" t="str">
        <f t="shared" si="6"/>
        <v/>
      </c>
      <c r="AJ25" s="4" t="str">
        <f t="shared" si="7"/>
        <v/>
      </c>
      <c r="AK25" s="4" t="str">
        <f t="shared" si="8"/>
        <v/>
      </c>
      <c r="AL25" s="4" t="str">
        <f t="shared" si="9"/>
        <v/>
      </c>
      <c r="AM25" s="4" t="str">
        <f t="shared" si="10"/>
        <v/>
      </c>
      <c r="AN25" s="4" t="str">
        <f t="shared" si="11"/>
        <v/>
      </c>
      <c r="AO25" s="4" t="str">
        <f t="shared" si="12"/>
        <v/>
      </c>
      <c r="AP25" s="4" t="str">
        <f t="shared" si="13"/>
        <v>999:99.99</v>
      </c>
      <c r="AQ25" s="4" t="str">
        <f t="shared" si="14"/>
        <v>999:99.99</v>
      </c>
      <c r="AR25" s="4" t="str">
        <f t="shared" si="15"/>
        <v>999:99.99</v>
      </c>
      <c r="AS25" s="4" t="str">
        <f t="shared" si="16"/>
        <v>999:99.99</v>
      </c>
      <c r="AT25" s="4">
        <f t="shared" si="19"/>
        <v>0</v>
      </c>
      <c r="AU25" s="4">
        <f t="shared" si="20"/>
        <v>0</v>
      </c>
    </row>
    <row r="26" spans="1:47" ht="16.5" customHeight="1" x14ac:dyDescent="0.15">
      <c r="A26" s="4">
        <f t="shared" si="0"/>
        <v>0</v>
      </c>
      <c r="B26" s="4" t="str">
        <f t="shared" si="1"/>
        <v/>
      </c>
      <c r="D26" s="80" t="str">
        <f t="shared" si="21"/>
        <v/>
      </c>
      <c r="E26" s="83"/>
      <c r="F26" s="142"/>
      <c r="G26" s="96"/>
      <c r="H26" s="96"/>
      <c r="I26" s="96"/>
      <c r="J26" s="96"/>
      <c r="K26" s="76"/>
      <c r="L26" s="58"/>
      <c r="M26" s="90"/>
      <c r="N26" s="76"/>
      <c r="O26" s="58"/>
      <c r="P26" s="90"/>
      <c r="Q26" s="76"/>
      <c r="R26" s="58"/>
      <c r="S26" s="58"/>
      <c r="T26" s="76"/>
      <c r="U26" s="58"/>
      <c r="V26" s="58"/>
      <c r="W26" s="139" t="str">
        <f>IF(F26="","",YEAR(申込書!$C$63)-YEAR(AD26))</f>
        <v/>
      </c>
      <c r="X26" s="160"/>
      <c r="Y26" s="160"/>
      <c r="Z26" s="137"/>
      <c r="AA26" s="13">
        <f t="shared" si="2"/>
        <v>0</v>
      </c>
      <c r="AB26" s="13">
        <f t="shared" si="3"/>
        <v>0</v>
      </c>
      <c r="AC26" s="13"/>
      <c r="AD26" s="85" t="str">
        <f t="shared" si="17"/>
        <v/>
      </c>
      <c r="AE26" s="4" t="str">
        <f>IF(AF26=0,"",選手!C22)</f>
        <v/>
      </c>
      <c r="AF26" s="13">
        <f t="shared" si="4"/>
        <v>0</v>
      </c>
      <c r="AG26" s="4" t="str">
        <f t="shared" si="18"/>
        <v/>
      </c>
      <c r="AH26" s="4" t="str">
        <f t="shared" si="5"/>
        <v/>
      </c>
      <c r="AI26" s="4" t="str">
        <f t="shared" si="6"/>
        <v/>
      </c>
      <c r="AJ26" s="4" t="str">
        <f t="shared" si="7"/>
        <v/>
      </c>
      <c r="AK26" s="4" t="str">
        <f t="shared" si="8"/>
        <v/>
      </c>
      <c r="AL26" s="4" t="str">
        <f t="shared" si="9"/>
        <v/>
      </c>
      <c r="AM26" s="4" t="str">
        <f t="shared" si="10"/>
        <v/>
      </c>
      <c r="AN26" s="4" t="str">
        <f t="shared" si="11"/>
        <v/>
      </c>
      <c r="AO26" s="4" t="str">
        <f t="shared" si="12"/>
        <v/>
      </c>
      <c r="AP26" s="4" t="str">
        <f t="shared" si="13"/>
        <v>999:99.99</v>
      </c>
      <c r="AQ26" s="4" t="str">
        <f t="shared" si="14"/>
        <v>999:99.99</v>
      </c>
      <c r="AR26" s="4" t="str">
        <f t="shared" si="15"/>
        <v>999:99.99</v>
      </c>
      <c r="AS26" s="4" t="str">
        <f t="shared" si="16"/>
        <v>999:99.99</v>
      </c>
      <c r="AT26" s="4">
        <f t="shared" si="19"/>
        <v>0</v>
      </c>
      <c r="AU26" s="4">
        <f t="shared" si="20"/>
        <v>0</v>
      </c>
    </row>
    <row r="27" spans="1:47" ht="16.5" customHeight="1" x14ac:dyDescent="0.15">
      <c r="A27" s="4">
        <f t="shared" si="0"/>
        <v>0</v>
      </c>
      <c r="B27" s="4" t="str">
        <f t="shared" si="1"/>
        <v/>
      </c>
      <c r="D27" s="80" t="str">
        <f t="shared" si="21"/>
        <v/>
      </c>
      <c r="E27" s="83"/>
      <c r="F27" s="142"/>
      <c r="G27" s="96"/>
      <c r="H27" s="96"/>
      <c r="I27" s="96"/>
      <c r="J27" s="96"/>
      <c r="K27" s="76"/>
      <c r="L27" s="58"/>
      <c r="M27" s="90"/>
      <c r="N27" s="76"/>
      <c r="O27" s="58"/>
      <c r="P27" s="90"/>
      <c r="Q27" s="76"/>
      <c r="R27" s="58"/>
      <c r="S27" s="58"/>
      <c r="T27" s="76"/>
      <c r="U27" s="58"/>
      <c r="V27" s="58"/>
      <c r="W27" s="139" t="str">
        <f>IF(F27="","",YEAR(申込書!$C$63)-YEAR(AD27))</f>
        <v/>
      </c>
      <c r="X27" s="160"/>
      <c r="Y27" s="160"/>
      <c r="Z27" s="137"/>
      <c r="AA27" s="13">
        <f t="shared" si="2"/>
        <v>0</v>
      </c>
      <c r="AB27" s="13">
        <f t="shared" si="3"/>
        <v>0</v>
      </c>
      <c r="AC27" s="13"/>
      <c r="AD27" s="85" t="str">
        <f t="shared" si="17"/>
        <v/>
      </c>
      <c r="AE27" s="4" t="str">
        <f>IF(AF27=0,"",選手!C23)</f>
        <v/>
      </c>
      <c r="AF27" s="13">
        <f t="shared" si="4"/>
        <v>0</v>
      </c>
      <c r="AG27" s="4" t="str">
        <f t="shared" si="18"/>
        <v/>
      </c>
      <c r="AH27" s="4" t="str">
        <f t="shared" si="5"/>
        <v/>
      </c>
      <c r="AI27" s="4" t="str">
        <f t="shared" si="6"/>
        <v/>
      </c>
      <c r="AJ27" s="4" t="str">
        <f t="shared" si="7"/>
        <v/>
      </c>
      <c r="AK27" s="4" t="str">
        <f t="shared" si="8"/>
        <v/>
      </c>
      <c r="AL27" s="4" t="str">
        <f t="shared" si="9"/>
        <v/>
      </c>
      <c r="AM27" s="4" t="str">
        <f t="shared" si="10"/>
        <v/>
      </c>
      <c r="AN27" s="4" t="str">
        <f t="shared" si="11"/>
        <v/>
      </c>
      <c r="AO27" s="4" t="str">
        <f t="shared" si="12"/>
        <v/>
      </c>
      <c r="AP27" s="4" t="str">
        <f t="shared" si="13"/>
        <v>999:99.99</v>
      </c>
      <c r="AQ27" s="4" t="str">
        <f t="shared" si="14"/>
        <v>999:99.99</v>
      </c>
      <c r="AR27" s="4" t="str">
        <f t="shared" si="15"/>
        <v>999:99.99</v>
      </c>
      <c r="AS27" s="4" t="str">
        <f t="shared" si="16"/>
        <v>999:99.99</v>
      </c>
      <c r="AT27" s="4">
        <f t="shared" si="19"/>
        <v>0</v>
      </c>
      <c r="AU27" s="4">
        <f t="shared" si="20"/>
        <v>0</v>
      </c>
    </row>
    <row r="28" spans="1:47" ht="16.5" customHeight="1" x14ac:dyDescent="0.15">
      <c r="A28" s="4">
        <f t="shared" si="0"/>
        <v>0</v>
      </c>
      <c r="B28" s="4" t="str">
        <f t="shared" si="1"/>
        <v/>
      </c>
      <c r="D28" s="80" t="str">
        <f t="shared" si="21"/>
        <v/>
      </c>
      <c r="E28" s="83"/>
      <c r="F28" s="142"/>
      <c r="G28" s="96"/>
      <c r="H28" s="96"/>
      <c r="I28" s="96"/>
      <c r="J28" s="96"/>
      <c r="K28" s="76"/>
      <c r="L28" s="58"/>
      <c r="M28" s="90"/>
      <c r="N28" s="76"/>
      <c r="O28" s="58"/>
      <c r="P28" s="90"/>
      <c r="Q28" s="76"/>
      <c r="R28" s="58"/>
      <c r="S28" s="58"/>
      <c r="T28" s="76"/>
      <c r="U28" s="58"/>
      <c r="V28" s="58"/>
      <c r="W28" s="139" t="str">
        <f>IF(F28="","",YEAR(申込書!$C$63)-YEAR(AD28))</f>
        <v/>
      </c>
      <c r="X28" s="160"/>
      <c r="Y28" s="160"/>
      <c r="Z28" s="137"/>
      <c r="AA28" s="13">
        <f t="shared" si="2"/>
        <v>0</v>
      </c>
      <c r="AB28" s="13">
        <f t="shared" si="3"/>
        <v>0</v>
      </c>
      <c r="AC28" s="13"/>
      <c r="AD28" s="85" t="str">
        <f t="shared" si="17"/>
        <v/>
      </c>
      <c r="AE28" s="4" t="str">
        <f>IF(AF28=0,"",選手!C24)</f>
        <v/>
      </c>
      <c r="AF28" s="13">
        <f t="shared" si="4"/>
        <v>0</v>
      </c>
      <c r="AG28" s="4" t="str">
        <f t="shared" si="18"/>
        <v/>
      </c>
      <c r="AH28" s="4" t="str">
        <f t="shared" si="5"/>
        <v/>
      </c>
      <c r="AI28" s="4" t="str">
        <f t="shared" si="6"/>
        <v/>
      </c>
      <c r="AJ28" s="4" t="str">
        <f t="shared" si="7"/>
        <v/>
      </c>
      <c r="AK28" s="4" t="str">
        <f t="shared" si="8"/>
        <v/>
      </c>
      <c r="AL28" s="4" t="str">
        <f t="shared" si="9"/>
        <v/>
      </c>
      <c r="AM28" s="4" t="str">
        <f t="shared" si="10"/>
        <v/>
      </c>
      <c r="AN28" s="4" t="str">
        <f t="shared" si="11"/>
        <v/>
      </c>
      <c r="AO28" s="4" t="str">
        <f t="shared" si="12"/>
        <v/>
      </c>
      <c r="AP28" s="4" t="str">
        <f t="shared" si="13"/>
        <v>999:99.99</v>
      </c>
      <c r="AQ28" s="4" t="str">
        <f t="shared" si="14"/>
        <v>999:99.99</v>
      </c>
      <c r="AR28" s="4" t="str">
        <f t="shared" si="15"/>
        <v>999:99.99</v>
      </c>
      <c r="AS28" s="4" t="str">
        <f t="shared" si="16"/>
        <v>999:99.99</v>
      </c>
      <c r="AT28" s="4">
        <f t="shared" si="19"/>
        <v>0</v>
      </c>
      <c r="AU28" s="4">
        <f t="shared" si="20"/>
        <v>0</v>
      </c>
    </row>
    <row r="29" spans="1:47" ht="16.5" customHeight="1" x14ac:dyDescent="0.15">
      <c r="A29" s="4">
        <f t="shared" si="0"/>
        <v>0</v>
      </c>
      <c r="B29" s="4" t="str">
        <f t="shared" si="1"/>
        <v/>
      </c>
      <c r="D29" s="80" t="str">
        <f t="shared" si="21"/>
        <v/>
      </c>
      <c r="E29" s="83"/>
      <c r="F29" s="142"/>
      <c r="G29" s="96"/>
      <c r="H29" s="96"/>
      <c r="I29" s="96"/>
      <c r="J29" s="96"/>
      <c r="K29" s="76"/>
      <c r="L29" s="58"/>
      <c r="M29" s="90"/>
      <c r="N29" s="76"/>
      <c r="O29" s="58"/>
      <c r="P29" s="90"/>
      <c r="Q29" s="76"/>
      <c r="R29" s="58"/>
      <c r="S29" s="58"/>
      <c r="T29" s="76"/>
      <c r="U29" s="58"/>
      <c r="V29" s="58"/>
      <c r="W29" s="139" t="str">
        <f>IF(F29="","",YEAR(申込書!$C$63)-YEAR(AD29))</f>
        <v/>
      </c>
      <c r="X29" s="160"/>
      <c r="Y29" s="160"/>
      <c r="Z29" s="137"/>
      <c r="AA29" s="13">
        <f t="shared" si="2"/>
        <v>0</v>
      </c>
      <c r="AB29" s="13">
        <f t="shared" si="3"/>
        <v>0</v>
      </c>
      <c r="AC29" s="13"/>
      <c r="AD29" s="85" t="str">
        <f t="shared" si="17"/>
        <v/>
      </c>
      <c r="AE29" s="4" t="str">
        <f>IF(AF29=0,"",選手!C25)</f>
        <v/>
      </c>
      <c r="AF29" s="13">
        <f t="shared" si="4"/>
        <v>0</v>
      </c>
      <c r="AG29" s="4" t="str">
        <f t="shared" si="18"/>
        <v/>
      </c>
      <c r="AH29" s="4" t="str">
        <f t="shared" si="5"/>
        <v/>
      </c>
      <c r="AI29" s="4" t="str">
        <f t="shared" si="6"/>
        <v/>
      </c>
      <c r="AJ29" s="4" t="str">
        <f t="shared" si="7"/>
        <v/>
      </c>
      <c r="AK29" s="4" t="str">
        <f t="shared" si="8"/>
        <v/>
      </c>
      <c r="AL29" s="4" t="str">
        <f t="shared" si="9"/>
        <v/>
      </c>
      <c r="AM29" s="4" t="str">
        <f t="shared" si="10"/>
        <v/>
      </c>
      <c r="AN29" s="4" t="str">
        <f t="shared" si="11"/>
        <v/>
      </c>
      <c r="AO29" s="4" t="str">
        <f t="shared" si="12"/>
        <v/>
      </c>
      <c r="AP29" s="4" t="str">
        <f t="shared" si="13"/>
        <v>999:99.99</v>
      </c>
      <c r="AQ29" s="4" t="str">
        <f t="shared" si="14"/>
        <v>999:99.99</v>
      </c>
      <c r="AR29" s="4" t="str">
        <f t="shared" si="15"/>
        <v>999:99.99</v>
      </c>
      <c r="AS29" s="4" t="str">
        <f t="shared" si="16"/>
        <v>999:99.99</v>
      </c>
      <c r="AT29" s="4">
        <f t="shared" si="19"/>
        <v>0</v>
      </c>
      <c r="AU29" s="4">
        <f t="shared" si="20"/>
        <v>0</v>
      </c>
    </row>
    <row r="30" spans="1:47" ht="16.5" customHeight="1" x14ac:dyDescent="0.15">
      <c r="A30" s="4">
        <f t="shared" si="0"/>
        <v>0</v>
      </c>
      <c r="B30" s="4" t="str">
        <f t="shared" si="1"/>
        <v/>
      </c>
      <c r="D30" s="80" t="str">
        <f t="shared" si="21"/>
        <v/>
      </c>
      <c r="E30" s="83"/>
      <c r="F30" s="142"/>
      <c r="G30" s="96"/>
      <c r="H30" s="96"/>
      <c r="I30" s="96"/>
      <c r="J30" s="96"/>
      <c r="K30" s="76"/>
      <c r="L30" s="58"/>
      <c r="M30" s="90"/>
      <c r="N30" s="76"/>
      <c r="O30" s="58"/>
      <c r="P30" s="90"/>
      <c r="Q30" s="76"/>
      <c r="R30" s="58"/>
      <c r="S30" s="58"/>
      <c r="T30" s="76"/>
      <c r="U30" s="58"/>
      <c r="V30" s="58"/>
      <c r="W30" s="139" t="str">
        <f>IF(F30="","",YEAR(申込書!$C$63)-YEAR(AD30))</f>
        <v/>
      </c>
      <c r="X30" s="160"/>
      <c r="Y30" s="160"/>
      <c r="Z30" s="137"/>
      <c r="AA30" s="13">
        <f t="shared" si="2"/>
        <v>0</v>
      </c>
      <c r="AB30" s="13">
        <f t="shared" si="3"/>
        <v>0</v>
      </c>
      <c r="AC30" s="13"/>
      <c r="AD30" s="85" t="str">
        <f t="shared" si="17"/>
        <v/>
      </c>
      <c r="AE30" s="4" t="str">
        <f>IF(AF30=0,"",選手!C26)</f>
        <v/>
      </c>
      <c r="AF30" s="13">
        <f t="shared" si="4"/>
        <v>0</v>
      </c>
      <c r="AG30" s="4" t="str">
        <f t="shared" si="18"/>
        <v/>
      </c>
      <c r="AH30" s="4" t="str">
        <f t="shared" si="5"/>
        <v/>
      </c>
      <c r="AI30" s="4" t="str">
        <f t="shared" si="6"/>
        <v/>
      </c>
      <c r="AJ30" s="4" t="str">
        <f t="shared" si="7"/>
        <v/>
      </c>
      <c r="AK30" s="4" t="str">
        <f t="shared" si="8"/>
        <v/>
      </c>
      <c r="AL30" s="4" t="str">
        <f t="shared" si="9"/>
        <v/>
      </c>
      <c r="AM30" s="4" t="str">
        <f t="shared" si="10"/>
        <v/>
      </c>
      <c r="AN30" s="4" t="str">
        <f t="shared" si="11"/>
        <v/>
      </c>
      <c r="AO30" s="4" t="str">
        <f t="shared" si="12"/>
        <v/>
      </c>
      <c r="AP30" s="4" t="str">
        <f t="shared" si="13"/>
        <v>999:99.99</v>
      </c>
      <c r="AQ30" s="4" t="str">
        <f t="shared" si="14"/>
        <v>999:99.99</v>
      </c>
      <c r="AR30" s="4" t="str">
        <f t="shared" si="15"/>
        <v>999:99.99</v>
      </c>
      <c r="AS30" s="4" t="str">
        <f t="shared" si="16"/>
        <v>999:99.99</v>
      </c>
      <c r="AT30" s="4">
        <f t="shared" si="19"/>
        <v>0</v>
      </c>
      <c r="AU30" s="4">
        <f t="shared" si="20"/>
        <v>0</v>
      </c>
    </row>
    <row r="31" spans="1:47" ht="16.5" customHeight="1" x14ac:dyDescent="0.15">
      <c r="A31" s="4">
        <f t="shared" si="0"/>
        <v>0</v>
      </c>
      <c r="B31" s="4" t="str">
        <f t="shared" si="1"/>
        <v/>
      </c>
      <c r="D31" s="80" t="str">
        <f t="shared" si="21"/>
        <v/>
      </c>
      <c r="E31" s="83"/>
      <c r="F31" s="142"/>
      <c r="G31" s="96"/>
      <c r="H31" s="96"/>
      <c r="I31" s="96"/>
      <c r="J31" s="96"/>
      <c r="K31" s="76"/>
      <c r="L31" s="58"/>
      <c r="M31" s="90"/>
      <c r="N31" s="76"/>
      <c r="O31" s="58"/>
      <c r="P31" s="90"/>
      <c r="Q31" s="76"/>
      <c r="R31" s="58"/>
      <c r="S31" s="58"/>
      <c r="T31" s="76"/>
      <c r="U31" s="58"/>
      <c r="V31" s="58"/>
      <c r="W31" s="139" t="str">
        <f>IF(F31="","",YEAR(申込書!$C$63)-YEAR(AD31))</f>
        <v/>
      </c>
      <c r="X31" s="160"/>
      <c r="Y31" s="160"/>
      <c r="Z31" s="137"/>
      <c r="AA31" s="13">
        <f t="shared" si="2"/>
        <v>0</v>
      </c>
      <c r="AB31" s="13">
        <f t="shared" si="3"/>
        <v>0</v>
      </c>
      <c r="AC31" s="13"/>
      <c r="AD31" s="85" t="str">
        <f t="shared" si="17"/>
        <v/>
      </c>
      <c r="AE31" s="4" t="str">
        <f>IF(AF31=0,"",選手!C27)</f>
        <v/>
      </c>
      <c r="AF31" s="13">
        <f t="shared" si="4"/>
        <v>0</v>
      </c>
      <c r="AG31" s="4" t="str">
        <f t="shared" si="18"/>
        <v/>
      </c>
      <c r="AH31" s="4" t="str">
        <f t="shared" si="5"/>
        <v/>
      </c>
      <c r="AI31" s="4" t="str">
        <f t="shared" si="6"/>
        <v/>
      </c>
      <c r="AJ31" s="4" t="str">
        <f t="shared" si="7"/>
        <v/>
      </c>
      <c r="AK31" s="4" t="str">
        <f t="shared" si="8"/>
        <v/>
      </c>
      <c r="AL31" s="4" t="str">
        <f t="shared" si="9"/>
        <v/>
      </c>
      <c r="AM31" s="4" t="str">
        <f t="shared" si="10"/>
        <v/>
      </c>
      <c r="AN31" s="4" t="str">
        <f t="shared" si="11"/>
        <v/>
      </c>
      <c r="AO31" s="4" t="str">
        <f t="shared" si="12"/>
        <v/>
      </c>
      <c r="AP31" s="4" t="str">
        <f t="shared" si="13"/>
        <v>999:99.99</v>
      </c>
      <c r="AQ31" s="4" t="str">
        <f t="shared" si="14"/>
        <v>999:99.99</v>
      </c>
      <c r="AR31" s="4" t="str">
        <f t="shared" si="15"/>
        <v>999:99.99</v>
      </c>
      <c r="AS31" s="4" t="str">
        <f t="shared" si="16"/>
        <v>999:99.99</v>
      </c>
      <c r="AT31" s="4">
        <f t="shared" si="19"/>
        <v>0</v>
      </c>
      <c r="AU31" s="4">
        <f t="shared" si="20"/>
        <v>0</v>
      </c>
    </row>
    <row r="32" spans="1:47" ht="16.5" customHeight="1" x14ac:dyDescent="0.15">
      <c r="A32" s="4">
        <f t="shared" si="0"/>
        <v>0</v>
      </c>
      <c r="B32" s="4" t="str">
        <f t="shared" si="1"/>
        <v/>
      </c>
      <c r="D32" s="80" t="str">
        <f t="shared" si="21"/>
        <v/>
      </c>
      <c r="E32" s="83"/>
      <c r="F32" s="142"/>
      <c r="G32" s="96"/>
      <c r="H32" s="96"/>
      <c r="I32" s="96"/>
      <c r="J32" s="96"/>
      <c r="K32" s="76"/>
      <c r="L32" s="58"/>
      <c r="M32" s="90"/>
      <c r="N32" s="76"/>
      <c r="O32" s="58"/>
      <c r="P32" s="90"/>
      <c r="Q32" s="76"/>
      <c r="R32" s="58"/>
      <c r="S32" s="58"/>
      <c r="T32" s="76"/>
      <c r="U32" s="58"/>
      <c r="V32" s="58"/>
      <c r="W32" s="139" t="str">
        <f>IF(F32="","",YEAR(申込書!$C$63)-YEAR(AD32))</f>
        <v/>
      </c>
      <c r="X32" s="160"/>
      <c r="Y32" s="160"/>
      <c r="Z32" s="137"/>
      <c r="AA32" s="13">
        <f t="shared" si="2"/>
        <v>0</v>
      </c>
      <c r="AB32" s="13">
        <f t="shared" si="3"/>
        <v>0</v>
      </c>
      <c r="AC32" s="13"/>
      <c r="AD32" s="85" t="str">
        <f t="shared" si="17"/>
        <v/>
      </c>
      <c r="AE32" s="4" t="str">
        <f>IF(AF32=0,"",選手!C28)</f>
        <v/>
      </c>
      <c r="AF32" s="13">
        <f t="shared" si="4"/>
        <v>0</v>
      </c>
      <c r="AG32" s="4" t="str">
        <f t="shared" si="18"/>
        <v/>
      </c>
      <c r="AH32" s="4" t="str">
        <f t="shared" si="5"/>
        <v/>
      </c>
      <c r="AI32" s="4" t="str">
        <f t="shared" si="6"/>
        <v/>
      </c>
      <c r="AJ32" s="4" t="str">
        <f t="shared" si="7"/>
        <v/>
      </c>
      <c r="AK32" s="4" t="str">
        <f t="shared" si="8"/>
        <v/>
      </c>
      <c r="AL32" s="4" t="str">
        <f t="shared" si="9"/>
        <v/>
      </c>
      <c r="AM32" s="4" t="str">
        <f t="shared" si="10"/>
        <v/>
      </c>
      <c r="AN32" s="4" t="str">
        <f t="shared" si="11"/>
        <v/>
      </c>
      <c r="AO32" s="4" t="str">
        <f t="shared" si="12"/>
        <v/>
      </c>
      <c r="AP32" s="4" t="str">
        <f t="shared" si="13"/>
        <v>999:99.99</v>
      </c>
      <c r="AQ32" s="4" t="str">
        <f t="shared" si="14"/>
        <v>999:99.99</v>
      </c>
      <c r="AR32" s="4" t="str">
        <f t="shared" si="15"/>
        <v>999:99.99</v>
      </c>
      <c r="AS32" s="4" t="str">
        <f t="shared" si="16"/>
        <v>999:99.99</v>
      </c>
      <c r="AT32" s="4">
        <f t="shared" si="19"/>
        <v>0</v>
      </c>
      <c r="AU32" s="4">
        <f t="shared" si="20"/>
        <v>0</v>
      </c>
    </row>
    <row r="33" spans="1:47" ht="16.5" customHeight="1" x14ac:dyDescent="0.15">
      <c r="A33" s="4">
        <f t="shared" si="0"/>
        <v>0</v>
      </c>
      <c r="B33" s="4" t="str">
        <f t="shared" si="1"/>
        <v/>
      </c>
      <c r="D33" s="80" t="str">
        <f t="shared" si="21"/>
        <v/>
      </c>
      <c r="E33" s="83"/>
      <c r="F33" s="142"/>
      <c r="G33" s="96"/>
      <c r="H33" s="96"/>
      <c r="I33" s="96"/>
      <c r="J33" s="96"/>
      <c r="K33" s="76"/>
      <c r="L33" s="58"/>
      <c r="M33" s="90"/>
      <c r="N33" s="76"/>
      <c r="O33" s="58"/>
      <c r="P33" s="90"/>
      <c r="Q33" s="76"/>
      <c r="R33" s="58"/>
      <c r="S33" s="58"/>
      <c r="T33" s="76"/>
      <c r="U33" s="58"/>
      <c r="V33" s="58"/>
      <c r="W33" s="139" t="str">
        <f>IF(F33="","",YEAR(申込書!$C$63)-YEAR(AD33))</f>
        <v/>
      </c>
      <c r="X33" s="160"/>
      <c r="Y33" s="160"/>
      <c r="Z33" s="137"/>
      <c r="AA33" s="13">
        <f t="shared" si="2"/>
        <v>0</v>
      </c>
      <c r="AB33" s="13">
        <f t="shared" si="3"/>
        <v>0</v>
      </c>
      <c r="AC33" s="13"/>
      <c r="AD33" s="85" t="str">
        <f t="shared" si="17"/>
        <v/>
      </c>
      <c r="AE33" s="4" t="str">
        <f>IF(AF33=0,"",選手!C29)</f>
        <v/>
      </c>
      <c r="AF33" s="13">
        <f t="shared" si="4"/>
        <v>0</v>
      </c>
      <c r="AG33" s="4" t="str">
        <f t="shared" si="18"/>
        <v/>
      </c>
      <c r="AH33" s="4" t="str">
        <f t="shared" si="5"/>
        <v/>
      </c>
      <c r="AI33" s="4" t="str">
        <f t="shared" si="6"/>
        <v/>
      </c>
      <c r="AJ33" s="4" t="str">
        <f t="shared" si="7"/>
        <v/>
      </c>
      <c r="AK33" s="4" t="str">
        <f t="shared" si="8"/>
        <v/>
      </c>
      <c r="AL33" s="4" t="str">
        <f t="shared" si="9"/>
        <v/>
      </c>
      <c r="AM33" s="4" t="str">
        <f t="shared" si="10"/>
        <v/>
      </c>
      <c r="AN33" s="4" t="str">
        <f t="shared" si="11"/>
        <v/>
      </c>
      <c r="AO33" s="4" t="str">
        <f t="shared" si="12"/>
        <v/>
      </c>
      <c r="AP33" s="4" t="str">
        <f t="shared" si="13"/>
        <v>999:99.99</v>
      </c>
      <c r="AQ33" s="4" t="str">
        <f t="shared" si="14"/>
        <v>999:99.99</v>
      </c>
      <c r="AR33" s="4" t="str">
        <f t="shared" si="15"/>
        <v>999:99.99</v>
      </c>
      <c r="AS33" s="4" t="str">
        <f t="shared" si="16"/>
        <v>999:99.99</v>
      </c>
      <c r="AT33" s="4">
        <f t="shared" si="19"/>
        <v>0</v>
      </c>
      <c r="AU33" s="4">
        <f t="shared" si="20"/>
        <v>0</v>
      </c>
    </row>
    <row r="34" spans="1:47" ht="16.5" customHeight="1" x14ac:dyDescent="0.15">
      <c r="A34" s="4">
        <f t="shared" si="0"/>
        <v>0</v>
      </c>
      <c r="B34" s="4" t="str">
        <f t="shared" si="1"/>
        <v/>
      </c>
      <c r="D34" s="80" t="str">
        <f t="shared" si="21"/>
        <v/>
      </c>
      <c r="E34" s="83"/>
      <c r="F34" s="142"/>
      <c r="G34" s="96"/>
      <c r="H34" s="96"/>
      <c r="I34" s="96"/>
      <c r="J34" s="96"/>
      <c r="K34" s="76"/>
      <c r="L34" s="58"/>
      <c r="M34" s="90"/>
      <c r="N34" s="76"/>
      <c r="O34" s="58"/>
      <c r="P34" s="90"/>
      <c r="Q34" s="76"/>
      <c r="R34" s="58"/>
      <c r="S34" s="58"/>
      <c r="T34" s="76"/>
      <c r="U34" s="58"/>
      <c r="V34" s="58"/>
      <c r="W34" s="139" t="str">
        <f>IF(F34="","",YEAR(申込書!$C$63)-YEAR(AD34))</f>
        <v/>
      </c>
      <c r="X34" s="160"/>
      <c r="Y34" s="160"/>
      <c r="Z34" s="137"/>
      <c r="AA34" s="13">
        <f t="shared" si="2"/>
        <v>0</v>
      </c>
      <c r="AB34" s="13">
        <f t="shared" si="3"/>
        <v>0</v>
      </c>
      <c r="AC34" s="13"/>
      <c r="AD34" s="85" t="str">
        <f t="shared" si="17"/>
        <v/>
      </c>
      <c r="AE34" s="4" t="str">
        <f>IF(AF34=0,"",選手!C30)</f>
        <v/>
      </c>
      <c r="AF34" s="13">
        <f t="shared" si="4"/>
        <v>0</v>
      </c>
      <c r="AG34" s="4" t="str">
        <f t="shared" si="18"/>
        <v/>
      </c>
      <c r="AH34" s="4" t="str">
        <f t="shared" si="5"/>
        <v/>
      </c>
      <c r="AI34" s="4" t="str">
        <f t="shared" si="6"/>
        <v/>
      </c>
      <c r="AJ34" s="4" t="str">
        <f t="shared" si="7"/>
        <v/>
      </c>
      <c r="AK34" s="4" t="str">
        <f t="shared" si="8"/>
        <v/>
      </c>
      <c r="AL34" s="4" t="str">
        <f t="shared" si="9"/>
        <v/>
      </c>
      <c r="AM34" s="4" t="str">
        <f t="shared" si="10"/>
        <v/>
      </c>
      <c r="AN34" s="4" t="str">
        <f t="shared" si="11"/>
        <v/>
      </c>
      <c r="AO34" s="4" t="str">
        <f t="shared" si="12"/>
        <v/>
      </c>
      <c r="AP34" s="4" t="str">
        <f t="shared" si="13"/>
        <v>999:99.99</v>
      </c>
      <c r="AQ34" s="4" t="str">
        <f t="shared" si="14"/>
        <v>999:99.99</v>
      </c>
      <c r="AR34" s="4" t="str">
        <f t="shared" si="15"/>
        <v>999:99.99</v>
      </c>
      <c r="AS34" s="4" t="str">
        <f t="shared" si="16"/>
        <v>999:99.99</v>
      </c>
      <c r="AT34" s="4">
        <f t="shared" si="19"/>
        <v>0</v>
      </c>
      <c r="AU34" s="4">
        <f t="shared" si="20"/>
        <v>0</v>
      </c>
    </row>
    <row r="35" spans="1:47" ht="16.5" customHeight="1" x14ac:dyDescent="0.15">
      <c r="A35" s="4">
        <f t="shared" si="0"/>
        <v>0</v>
      </c>
      <c r="B35" s="4" t="str">
        <f t="shared" si="1"/>
        <v/>
      </c>
      <c r="D35" s="80" t="str">
        <f t="shared" si="21"/>
        <v/>
      </c>
      <c r="E35" s="83"/>
      <c r="F35" s="142"/>
      <c r="G35" s="96"/>
      <c r="H35" s="96"/>
      <c r="I35" s="96"/>
      <c r="J35" s="96"/>
      <c r="K35" s="76"/>
      <c r="L35" s="58"/>
      <c r="M35" s="90"/>
      <c r="N35" s="76"/>
      <c r="O35" s="58"/>
      <c r="P35" s="90"/>
      <c r="Q35" s="76"/>
      <c r="R35" s="58"/>
      <c r="S35" s="58"/>
      <c r="T35" s="76"/>
      <c r="U35" s="58"/>
      <c r="V35" s="58"/>
      <c r="W35" s="139" t="str">
        <f>IF(F35="","",YEAR(申込書!$C$63)-YEAR(AD35))</f>
        <v/>
      </c>
      <c r="X35" s="160"/>
      <c r="Y35" s="160"/>
      <c r="Z35" s="137"/>
      <c r="AA35" s="13">
        <f t="shared" si="2"/>
        <v>0</v>
      </c>
      <c r="AB35" s="13">
        <f t="shared" si="3"/>
        <v>0</v>
      </c>
      <c r="AC35" s="13"/>
      <c r="AD35" s="85" t="str">
        <f t="shared" si="17"/>
        <v/>
      </c>
      <c r="AE35" s="4" t="str">
        <f>IF(AF35=0,"",選手!C31)</f>
        <v/>
      </c>
      <c r="AF35" s="13">
        <f t="shared" si="4"/>
        <v>0</v>
      </c>
      <c r="AG35" s="4" t="str">
        <f t="shared" si="18"/>
        <v/>
      </c>
      <c r="AH35" s="4" t="str">
        <f t="shared" si="5"/>
        <v/>
      </c>
      <c r="AI35" s="4" t="str">
        <f t="shared" si="6"/>
        <v/>
      </c>
      <c r="AJ35" s="4" t="str">
        <f t="shared" si="7"/>
        <v/>
      </c>
      <c r="AK35" s="4" t="str">
        <f t="shared" si="8"/>
        <v/>
      </c>
      <c r="AL35" s="4" t="str">
        <f t="shared" si="9"/>
        <v/>
      </c>
      <c r="AM35" s="4" t="str">
        <f t="shared" si="10"/>
        <v/>
      </c>
      <c r="AN35" s="4" t="str">
        <f t="shared" si="11"/>
        <v/>
      </c>
      <c r="AO35" s="4" t="str">
        <f t="shared" si="12"/>
        <v/>
      </c>
      <c r="AP35" s="4" t="str">
        <f t="shared" si="13"/>
        <v>999:99.99</v>
      </c>
      <c r="AQ35" s="4" t="str">
        <f t="shared" si="14"/>
        <v>999:99.99</v>
      </c>
      <c r="AR35" s="4" t="str">
        <f t="shared" si="15"/>
        <v>999:99.99</v>
      </c>
      <c r="AS35" s="4" t="str">
        <f t="shared" si="16"/>
        <v>999:99.99</v>
      </c>
      <c r="AT35" s="4">
        <f t="shared" si="19"/>
        <v>0</v>
      </c>
      <c r="AU35" s="4">
        <f t="shared" si="20"/>
        <v>0</v>
      </c>
    </row>
    <row r="36" spans="1:47" ht="16.5" customHeight="1" x14ac:dyDescent="0.15">
      <c r="A36" s="4">
        <f t="shared" si="0"/>
        <v>0</v>
      </c>
      <c r="B36" s="4" t="str">
        <f t="shared" si="1"/>
        <v/>
      </c>
      <c r="D36" s="80" t="str">
        <f t="shared" si="21"/>
        <v/>
      </c>
      <c r="E36" s="83"/>
      <c r="F36" s="142"/>
      <c r="G36" s="96"/>
      <c r="H36" s="96"/>
      <c r="I36" s="96"/>
      <c r="J36" s="96"/>
      <c r="K36" s="76"/>
      <c r="L36" s="58"/>
      <c r="M36" s="90"/>
      <c r="N36" s="76"/>
      <c r="O36" s="58"/>
      <c r="P36" s="90"/>
      <c r="Q36" s="76"/>
      <c r="R36" s="58"/>
      <c r="S36" s="58"/>
      <c r="T36" s="76"/>
      <c r="U36" s="58"/>
      <c r="V36" s="58"/>
      <c r="W36" s="139" t="str">
        <f>IF(F36="","",YEAR(申込書!$C$63)-YEAR(AD36))</f>
        <v/>
      </c>
      <c r="X36" s="160"/>
      <c r="Y36" s="160"/>
      <c r="Z36" s="137"/>
      <c r="AA36" s="13">
        <f t="shared" si="2"/>
        <v>0</v>
      </c>
      <c r="AB36" s="13">
        <f t="shared" si="3"/>
        <v>0</v>
      </c>
      <c r="AC36" s="13"/>
      <c r="AD36" s="85" t="str">
        <f t="shared" si="17"/>
        <v/>
      </c>
      <c r="AE36" s="4" t="str">
        <f>IF(AF36=0,"",選手!C32)</f>
        <v/>
      </c>
      <c r="AF36" s="13">
        <f t="shared" si="4"/>
        <v>0</v>
      </c>
      <c r="AG36" s="4" t="str">
        <f t="shared" si="18"/>
        <v/>
      </c>
      <c r="AH36" s="4" t="str">
        <f t="shared" si="5"/>
        <v/>
      </c>
      <c r="AI36" s="4" t="str">
        <f t="shared" si="6"/>
        <v/>
      </c>
      <c r="AJ36" s="4" t="str">
        <f t="shared" si="7"/>
        <v/>
      </c>
      <c r="AK36" s="4" t="str">
        <f t="shared" si="8"/>
        <v/>
      </c>
      <c r="AL36" s="4" t="str">
        <f t="shared" si="9"/>
        <v/>
      </c>
      <c r="AM36" s="4" t="str">
        <f t="shared" si="10"/>
        <v/>
      </c>
      <c r="AN36" s="4" t="str">
        <f t="shared" si="11"/>
        <v/>
      </c>
      <c r="AO36" s="4" t="str">
        <f t="shared" si="12"/>
        <v/>
      </c>
      <c r="AP36" s="4" t="str">
        <f t="shared" si="13"/>
        <v>999:99.99</v>
      </c>
      <c r="AQ36" s="4" t="str">
        <f t="shared" si="14"/>
        <v>999:99.99</v>
      </c>
      <c r="AR36" s="4" t="str">
        <f t="shared" si="15"/>
        <v>999:99.99</v>
      </c>
      <c r="AS36" s="4" t="str">
        <f t="shared" si="16"/>
        <v>999:99.99</v>
      </c>
      <c r="AT36" s="4">
        <f t="shared" si="19"/>
        <v>0</v>
      </c>
      <c r="AU36" s="4">
        <f t="shared" si="20"/>
        <v>0</v>
      </c>
    </row>
    <row r="37" spans="1:47" ht="16.5" customHeight="1" x14ac:dyDescent="0.15">
      <c r="A37" s="4">
        <f t="shared" si="0"/>
        <v>0</v>
      </c>
      <c r="B37" s="4" t="str">
        <f t="shared" si="1"/>
        <v/>
      </c>
      <c r="D37" s="80" t="str">
        <f t="shared" si="21"/>
        <v/>
      </c>
      <c r="E37" s="83"/>
      <c r="F37" s="142"/>
      <c r="G37" s="96"/>
      <c r="H37" s="96"/>
      <c r="I37" s="96"/>
      <c r="J37" s="96"/>
      <c r="K37" s="76"/>
      <c r="L37" s="58"/>
      <c r="M37" s="90"/>
      <c r="N37" s="76"/>
      <c r="O37" s="58"/>
      <c r="P37" s="90"/>
      <c r="Q37" s="76"/>
      <c r="R37" s="58"/>
      <c r="S37" s="58"/>
      <c r="T37" s="76"/>
      <c r="U37" s="58"/>
      <c r="V37" s="58"/>
      <c r="W37" s="139" t="str">
        <f>IF(F37="","",YEAR(申込書!$C$63)-YEAR(AD37))</f>
        <v/>
      </c>
      <c r="X37" s="160"/>
      <c r="Y37" s="160"/>
      <c r="Z37" s="137"/>
      <c r="AA37" s="13">
        <f t="shared" si="2"/>
        <v>0</v>
      </c>
      <c r="AB37" s="13">
        <f t="shared" si="3"/>
        <v>0</v>
      </c>
      <c r="AC37" s="13"/>
      <c r="AD37" s="85" t="str">
        <f t="shared" si="17"/>
        <v/>
      </c>
      <c r="AE37" s="4" t="str">
        <f>IF(AF37=0,"",選手!C33)</f>
        <v/>
      </c>
      <c r="AF37" s="13">
        <f t="shared" si="4"/>
        <v>0</v>
      </c>
      <c r="AG37" s="4" t="str">
        <f t="shared" si="18"/>
        <v/>
      </c>
      <c r="AH37" s="4" t="str">
        <f t="shared" si="5"/>
        <v/>
      </c>
      <c r="AI37" s="4" t="str">
        <f t="shared" si="6"/>
        <v/>
      </c>
      <c r="AJ37" s="4" t="str">
        <f t="shared" si="7"/>
        <v/>
      </c>
      <c r="AK37" s="4" t="str">
        <f t="shared" si="8"/>
        <v/>
      </c>
      <c r="AL37" s="4" t="str">
        <f t="shared" si="9"/>
        <v/>
      </c>
      <c r="AM37" s="4" t="str">
        <f t="shared" si="10"/>
        <v/>
      </c>
      <c r="AN37" s="4" t="str">
        <f t="shared" si="11"/>
        <v/>
      </c>
      <c r="AO37" s="4" t="str">
        <f t="shared" si="12"/>
        <v/>
      </c>
      <c r="AP37" s="4" t="str">
        <f t="shared" si="13"/>
        <v>999:99.99</v>
      </c>
      <c r="AQ37" s="4" t="str">
        <f t="shared" si="14"/>
        <v>999:99.99</v>
      </c>
      <c r="AR37" s="4" t="str">
        <f t="shared" si="15"/>
        <v>999:99.99</v>
      </c>
      <c r="AS37" s="4" t="str">
        <f t="shared" si="16"/>
        <v>999:99.99</v>
      </c>
      <c r="AT37" s="4">
        <f t="shared" si="19"/>
        <v>0</v>
      </c>
      <c r="AU37" s="4">
        <f t="shared" si="20"/>
        <v>0</v>
      </c>
    </row>
    <row r="38" spans="1:47" ht="16.5" customHeight="1" x14ac:dyDescent="0.15">
      <c r="A38" s="4">
        <f t="shared" ref="A38:A69" si="22">A37+IF(AE38="",0,1)</f>
        <v>0</v>
      </c>
      <c r="B38" s="4" t="str">
        <f t="shared" ref="B38:B69" si="23">IF(AE38="","",A38)</f>
        <v/>
      </c>
      <c r="D38" s="80" t="str">
        <f t="shared" si="21"/>
        <v/>
      </c>
      <c r="E38" s="83"/>
      <c r="F38" s="142"/>
      <c r="G38" s="96"/>
      <c r="H38" s="96"/>
      <c r="I38" s="96"/>
      <c r="J38" s="96"/>
      <c r="K38" s="76"/>
      <c r="L38" s="58"/>
      <c r="M38" s="90"/>
      <c r="N38" s="76"/>
      <c r="O38" s="58"/>
      <c r="P38" s="90"/>
      <c r="Q38" s="76"/>
      <c r="R38" s="58"/>
      <c r="S38" s="58"/>
      <c r="T38" s="76"/>
      <c r="U38" s="58"/>
      <c r="V38" s="58"/>
      <c r="W38" s="139" t="str">
        <f>IF(F38="","",YEAR(申込書!$C$63)-YEAR(AD38))</f>
        <v/>
      </c>
      <c r="X38" s="160"/>
      <c r="Y38" s="160"/>
      <c r="Z38" s="137"/>
      <c r="AA38" s="13">
        <f t="shared" si="2"/>
        <v>0</v>
      </c>
      <c r="AB38" s="13">
        <f t="shared" si="3"/>
        <v>0</v>
      </c>
      <c r="AC38" s="13"/>
      <c r="AD38" s="85" t="str">
        <f t="shared" si="17"/>
        <v/>
      </c>
      <c r="AE38" s="4" t="str">
        <f>IF(AF38=0,"",選手!C34)</f>
        <v/>
      </c>
      <c r="AF38" s="13">
        <f t="shared" si="4"/>
        <v>0</v>
      </c>
      <c r="AG38" s="4" t="str">
        <f t="shared" si="18"/>
        <v/>
      </c>
      <c r="AH38" s="4" t="str">
        <f t="shared" si="5"/>
        <v/>
      </c>
      <c r="AI38" s="4" t="str">
        <f t="shared" si="6"/>
        <v/>
      </c>
      <c r="AJ38" s="4" t="str">
        <f t="shared" si="7"/>
        <v/>
      </c>
      <c r="AK38" s="4" t="str">
        <f t="shared" si="8"/>
        <v/>
      </c>
      <c r="AL38" s="4" t="str">
        <f t="shared" si="9"/>
        <v/>
      </c>
      <c r="AM38" s="4" t="str">
        <f t="shared" si="10"/>
        <v/>
      </c>
      <c r="AN38" s="4" t="str">
        <f t="shared" si="11"/>
        <v/>
      </c>
      <c r="AO38" s="4" t="str">
        <f t="shared" si="12"/>
        <v/>
      </c>
      <c r="AP38" s="4" t="str">
        <f t="shared" si="13"/>
        <v>999:99.99</v>
      </c>
      <c r="AQ38" s="4" t="str">
        <f t="shared" si="14"/>
        <v>999:99.99</v>
      </c>
      <c r="AR38" s="4" t="str">
        <f t="shared" si="15"/>
        <v>999:99.99</v>
      </c>
      <c r="AS38" s="4" t="str">
        <f t="shared" si="16"/>
        <v>999:99.99</v>
      </c>
      <c r="AT38" s="4">
        <f t="shared" si="19"/>
        <v>0</v>
      </c>
      <c r="AU38" s="4">
        <f t="shared" si="20"/>
        <v>0</v>
      </c>
    </row>
    <row r="39" spans="1:47" ht="16.5" customHeight="1" x14ac:dyDescent="0.15">
      <c r="A39" s="4">
        <f t="shared" si="22"/>
        <v>0</v>
      </c>
      <c r="B39" s="4" t="str">
        <f t="shared" si="23"/>
        <v/>
      </c>
      <c r="D39" s="80" t="str">
        <f t="shared" si="21"/>
        <v/>
      </c>
      <c r="E39" s="83"/>
      <c r="F39" s="142"/>
      <c r="G39" s="96"/>
      <c r="H39" s="96"/>
      <c r="I39" s="96"/>
      <c r="J39" s="96"/>
      <c r="K39" s="76"/>
      <c r="L39" s="58"/>
      <c r="M39" s="90"/>
      <c r="N39" s="76"/>
      <c r="O39" s="58"/>
      <c r="P39" s="90"/>
      <c r="Q39" s="76"/>
      <c r="R39" s="58"/>
      <c r="S39" s="58"/>
      <c r="T39" s="76"/>
      <c r="U39" s="58"/>
      <c r="V39" s="58"/>
      <c r="W39" s="139" t="str">
        <f>IF(F39="","",YEAR(申込書!$C$63)-YEAR(AD39))</f>
        <v/>
      </c>
      <c r="X39" s="160"/>
      <c r="Y39" s="160"/>
      <c r="Z39" s="137"/>
      <c r="AA39" s="13">
        <f t="shared" si="2"/>
        <v>0</v>
      </c>
      <c r="AB39" s="13">
        <f t="shared" si="3"/>
        <v>0</v>
      </c>
      <c r="AC39" s="13"/>
      <c r="AD39" s="85" t="str">
        <f t="shared" si="17"/>
        <v/>
      </c>
      <c r="AE39" s="4" t="str">
        <f>IF(AF39=0,"",選手!C35)</f>
        <v/>
      </c>
      <c r="AF39" s="13">
        <f t="shared" si="4"/>
        <v>0</v>
      </c>
      <c r="AG39" s="4" t="str">
        <f t="shared" si="18"/>
        <v/>
      </c>
      <c r="AH39" s="4" t="str">
        <f t="shared" si="5"/>
        <v/>
      </c>
      <c r="AI39" s="4" t="str">
        <f t="shared" si="6"/>
        <v/>
      </c>
      <c r="AJ39" s="4" t="str">
        <f t="shared" si="7"/>
        <v/>
      </c>
      <c r="AK39" s="4" t="str">
        <f t="shared" si="8"/>
        <v/>
      </c>
      <c r="AL39" s="4" t="str">
        <f t="shared" si="9"/>
        <v/>
      </c>
      <c r="AM39" s="4" t="str">
        <f t="shared" si="10"/>
        <v/>
      </c>
      <c r="AN39" s="4" t="str">
        <f t="shared" si="11"/>
        <v/>
      </c>
      <c r="AO39" s="4" t="str">
        <f t="shared" si="12"/>
        <v/>
      </c>
      <c r="AP39" s="4" t="str">
        <f t="shared" si="13"/>
        <v>999:99.99</v>
      </c>
      <c r="AQ39" s="4" t="str">
        <f t="shared" si="14"/>
        <v>999:99.99</v>
      </c>
      <c r="AR39" s="4" t="str">
        <f t="shared" si="15"/>
        <v>999:99.99</v>
      </c>
      <c r="AS39" s="4" t="str">
        <f t="shared" si="16"/>
        <v>999:99.99</v>
      </c>
      <c r="AT39" s="4">
        <f t="shared" si="19"/>
        <v>0</v>
      </c>
      <c r="AU39" s="4">
        <f t="shared" si="20"/>
        <v>0</v>
      </c>
    </row>
    <row r="40" spans="1:47" ht="16.5" customHeight="1" x14ac:dyDescent="0.15">
      <c r="A40" s="4">
        <f t="shared" si="22"/>
        <v>0</v>
      </c>
      <c r="B40" s="4" t="str">
        <f t="shared" si="23"/>
        <v/>
      </c>
      <c r="D40" s="80" t="str">
        <f t="shared" si="21"/>
        <v/>
      </c>
      <c r="E40" s="83"/>
      <c r="F40" s="142"/>
      <c r="G40" s="96"/>
      <c r="H40" s="96"/>
      <c r="I40" s="96"/>
      <c r="J40" s="96"/>
      <c r="K40" s="76"/>
      <c r="L40" s="58"/>
      <c r="M40" s="90"/>
      <c r="N40" s="76"/>
      <c r="O40" s="58"/>
      <c r="P40" s="90"/>
      <c r="Q40" s="76"/>
      <c r="R40" s="58"/>
      <c r="S40" s="58"/>
      <c r="T40" s="76"/>
      <c r="U40" s="58"/>
      <c r="V40" s="58"/>
      <c r="W40" s="139" t="str">
        <f>IF(F40="","",YEAR(申込書!$C$63)-YEAR(AD40))</f>
        <v/>
      </c>
      <c r="X40" s="160"/>
      <c r="Y40" s="160"/>
      <c r="Z40" s="137"/>
      <c r="AA40" s="13">
        <f t="shared" si="2"/>
        <v>0</v>
      </c>
      <c r="AB40" s="13">
        <f t="shared" si="3"/>
        <v>0</v>
      </c>
      <c r="AC40" s="13"/>
      <c r="AD40" s="85" t="str">
        <f t="shared" si="17"/>
        <v/>
      </c>
      <c r="AE40" s="4" t="str">
        <f>IF(AF40=0,"",選手!C36)</f>
        <v/>
      </c>
      <c r="AF40" s="13">
        <f t="shared" si="4"/>
        <v>0</v>
      </c>
      <c r="AG40" s="4" t="str">
        <f t="shared" si="18"/>
        <v/>
      </c>
      <c r="AH40" s="4" t="str">
        <f t="shared" si="5"/>
        <v/>
      </c>
      <c r="AI40" s="4" t="str">
        <f t="shared" si="6"/>
        <v/>
      </c>
      <c r="AJ40" s="4" t="str">
        <f t="shared" si="7"/>
        <v/>
      </c>
      <c r="AK40" s="4" t="str">
        <f t="shared" si="8"/>
        <v/>
      </c>
      <c r="AL40" s="4" t="str">
        <f t="shared" si="9"/>
        <v/>
      </c>
      <c r="AM40" s="4" t="str">
        <f t="shared" si="10"/>
        <v/>
      </c>
      <c r="AN40" s="4" t="str">
        <f t="shared" si="11"/>
        <v/>
      </c>
      <c r="AO40" s="4" t="str">
        <f t="shared" si="12"/>
        <v/>
      </c>
      <c r="AP40" s="4" t="str">
        <f t="shared" si="13"/>
        <v>999:99.99</v>
      </c>
      <c r="AQ40" s="4" t="str">
        <f t="shared" si="14"/>
        <v>999:99.99</v>
      </c>
      <c r="AR40" s="4" t="str">
        <f t="shared" si="15"/>
        <v>999:99.99</v>
      </c>
      <c r="AS40" s="4" t="str">
        <f t="shared" si="16"/>
        <v>999:99.99</v>
      </c>
      <c r="AT40" s="4">
        <f t="shared" si="19"/>
        <v>0</v>
      </c>
      <c r="AU40" s="4">
        <f t="shared" si="20"/>
        <v>0</v>
      </c>
    </row>
    <row r="41" spans="1:47" ht="16.5" customHeight="1" x14ac:dyDescent="0.15">
      <c r="A41" s="4">
        <f t="shared" si="22"/>
        <v>0</v>
      </c>
      <c r="B41" s="4" t="str">
        <f t="shared" si="23"/>
        <v/>
      </c>
      <c r="D41" s="80" t="str">
        <f t="shared" si="21"/>
        <v/>
      </c>
      <c r="E41" s="83"/>
      <c r="F41" s="142"/>
      <c r="G41" s="96"/>
      <c r="H41" s="96"/>
      <c r="I41" s="96"/>
      <c r="J41" s="96"/>
      <c r="K41" s="76"/>
      <c r="L41" s="58"/>
      <c r="M41" s="90"/>
      <c r="N41" s="76"/>
      <c r="O41" s="58"/>
      <c r="P41" s="90"/>
      <c r="Q41" s="76"/>
      <c r="R41" s="58"/>
      <c r="S41" s="58"/>
      <c r="T41" s="76"/>
      <c r="U41" s="58"/>
      <c r="V41" s="58"/>
      <c r="W41" s="139" t="str">
        <f>IF(F41="","",YEAR(申込書!$C$63)-YEAR(AD41))</f>
        <v/>
      </c>
      <c r="X41" s="160"/>
      <c r="Y41" s="160"/>
      <c r="Z41" s="137"/>
      <c r="AA41" s="13">
        <f t="shared" si="2"/>
        <v>0</v>
      </c>
      <c r="AB41" s="13">
        <f t="shared" si="3"/>
        <v>0</v>
      </c>
      <c r="AC41" s="13"/>
      <c r="AD41" s="85" t="str">
        <f t="shared" si="17"/>
        <v/>
      </c>
      <c r="AE41" s="4" t="str">
        <f>IF(AF41=0,"",選手!C37)</f>
        <v/>
      </c>
      <c r="AF41" s="13">
        <f t="shared" si="4"/>
        <v>0</v>
      </c>
      <c r="AG41" s="4" t="str">
        <f t="shared" si="18"/>
        <v/>
      </c>
      <c r="AH41" s="4" t="str">
        <f t="shared" si="5"/>
        <v/>
      </c>
      <c r="AI41" s="4" t="str">
        <f t="shared" si="6"/>
        <v/>
      </c>
      <c r="AJ41" s="4" t="str">
        <f t="shared" si="7"/>
        <v/>
      </c>
      <c r="AK41" s="4" t="str">
        <f t="shared" si="8"/>
        <v/>
      </c>
      <c r="AL41" s="4" t="str">
        <f t="shared" si="9"/>
        <v/>
      </c>
      <c r="AM41" s="4" t="str">
        <f t="shared" si="10"/>
        <v/>
      </c>
      <c r="AN41" s="4" t="str">
        <f t="shared" si="11"/>
        <v/>
      </c>
      <c r="AO41" s="4" t="str">
        <f t="shared" si="12"/>
        <v/>
      </c>
      <c r="AP41" s="4" t="str">
        <f t="shared" si="13"/>
        <v>999:99.99</v>
      </c>
      <c r="AQ41" s="4" t="str">
        <f t="shared" si="14"/>
        <v>999:99.99</v>
      </c>
      <c r="AR41" s="4" t="str">
        <f t="shared" si="15"/>
        <v>999:99.99</v>
      </c>
      <c r="AS41" s="4" t="str">
        <f t="shared" si="16"/>
        <v>999:99.99</v>
      </c>
      <c r="AT41" s="4">
        <f t="shared" si="19"/>
        <v>0</v>
      </c>
      <c r="AU41" s="4">
        <f t="shared" si="20"/>
        <v>0</v>
      </c>
    </row>
    <row r="42" spans="1:47" ht="16.5" customHeight="1" x14ac:dyDescent="0.15">
      <c r="A42" s="4">
        <f t="shared" si="22"/>
        <v>0</v>
      </c>
      <c r="B42" s="4" t="str">
        <f t="shared" si="23"/>
        <v/>
      </c>
      <c r="D42" s="80" t="str">
        <f t="shared" si="21"/>
        <v/>
      </c>
      <c r="E42" s="83"/>
      <c r="F42" s="142"/>
      <c r="G42" s="96"/>
      <c r="H42" s="96"/>
      <c r="I42" s="96"/>
      <c r="J42" s="96"/>
      <c r="K42" s="76"/>
      <c r="L42" s="58"/>
      <c r="M42" s="90"/>
      <c r="N42" s="76"/>
      <c r="O42" s="58"/>
      <c r="P42" s="90"/>
      <c r="Q42" s="76"/>
      <c r="R42" s="58"/>
      <c r="S42" s="58"/>
      <c r="T42" s="76"/>
      <c r="U42" s="58"/>
      <c r="V42" s="58"/>
      <c r="W42" s="139" t="str">
        <f>IF(F42="","",YEAR(申込書!$C$63)-YEAR(AD42))</f>
        <v/>
      </c>
      <c r="X42" s="160"/>
      <c r="Y42" s="160"/>
      <c r="Z42" s="137"/>
      <c r="AA42" s="13">
        <f t="shared" si="2"/>
        <v>0</v>
      </c>
      <c r="AB42" s="13">
        <f t="shared" si="3"/>
        <v>0</v>
      </c>
      <c r="AC42" s="13"/>
      <c r="AD42" s="85" t="str">
        <f t="shared" si="17"/>
        <v/>
      </c>
      <c r="AE42" s="4" t="str">
        <f>IF(AF42=0,"",選手!C38)</f>
        <v/>
      </c>
      <c r="AF42" s="13">
        <f t="shared" si="4"/>
        <v>0</v>
      </c>
      <c r="AG42" s="4" t="str">
        <f t="shared" si="18"/>
        <v/>
      </c>
      <c r="AH42" s="4" t="str">
        <f t="shared" si="5"/>
        <v/>
      </c>
      <c r="AI42" s="4" t="str">
        <f t="shared" si="6"/>
        <v/>
      </c>
      <c r="AJ42" s="4" t="str">
        <f t="shared" si="7"/>
        <v/>
      </c>
      <c r="AK42" s="4" t="str">
        <f t="shared" si="8"/>
        <v/>
      </c>
      <c r="AL42" s="4" t="str">
        <f t="shared" si="9"/>
        <v/>
      </c>
      <c r="AM42" s="4" t="str">
        <f t="shared" si="10"/>
        <v/>
      </c>
      <c r="AN42" s="4" t="str">
        <f t="shared" si="11"/>
        <v/>
      </c>
      <c r="AO42" s="4" t="str">
        <f t="shared" si="12"/>
        <v/>
      </c>
      <c r="AP42" s="4" t="str">
        <f t="shared" si="13"/>
        <v>999:99.99</v>
      </c>
      <c r="AQ42" s="4" t="str">
        <f t="shared" si="14"/>
        <v>999:99.99</v>
      </c>
      <c r="AR42" s="4" t="str">
        <f t="shared" si="15"/>
        <v>999:99.99</v>
      </c>
      <c r="AS42" s="4" t="str">
        <f t="shared" si="16"/>
        <v>999:99.99</v>
      </c>
      <c r="AT42" s="4">
        <f t="shared" si="19"/>
        <v>0</v>
      </c>
      <c r="AU42" s="4">
        <f t="shared" si="20"/>
        <v>0</v>
      </c>
    </row>
    <row r="43" spans="1:47" ht="16.5" customHeight="1" x14ac:dyDescent="0.15">
      <c r="A43" s="4">
        <f t="shared" si="22"/>
        <v>0</v>
      </c>
      <c r="B43" s="4" t="str">
        <f t="shared" si="23"/>
        <v/>
      </c>
      <c r="D43" s="80" t="str">
        <f t="shared" si="21"/>
        <v/>
      </c>
      <c r="E43" s="83"/>
      <c r="F43" s="142"/>
      <c r="G43" s="96"/>
      <c r="H43" s="96"/>
      <c r="I43" s="96"/>
      <c r="J43" s="96"/>
      <c r="K43" s="76"/>
      <c r="L43" s="58"/>
      <c r="M43" s="90"/>
      <c r="N43" s="76"/>
      <c r="O43" s="58"/>
      <c r="P43" s="90"/>
      <c r="Q43" s="76"/>
      <c r="R43" s="58"/>
      <c r="S43" s="58"/>
      <c r="T43" s="76"/>
      <c r="U43" s="58"/>
      <c r="V43" s="58"/>
      <c r="W43" s="139" t="str">
        <f>IF(F43="","",YEAR(申込書!$C$63)-YEAR(AD43))</f>
        <v/>
      </c>
      <c r="X43" s="160"/>
      <c r="Y43" s="160"/>
      <c r="Z43" s="137"/>
      <c r="AA43" s="13">
        <f t="shared" si="2"/>
        <v>0</v>
      </c>
      <c r="AB43" s="13">
        <f t="shared" si="3"/>
        <v>0</v>
      </c>
      <c r="AC43" s="13"/>
      <c r="AD43" s="85" t="str">
        <f t="shared" si="17"/>
        <v/>
      </c>
      <c r="AE43" s="4" t="str">
        <f>IF(AF43=0,"",選手!C39)</f>
        <v/>
      </c>
      <c r="AF43" s="13">
        <f t="shared" si="4"/>
        <v>0</v>
      </c>
      <c r="AG43" s="4" t="str">
        <f t="shared" si="18"/>
        <v/>
      </c>
      <c r="AH43" s="4" t="str">
        <f t="shared" si="5"/>
        <v/>
      </c>
      <c r="AI43" s="4" t="str">
        <f t="shared" si="6"/>
        <v/>
      </c>
      <c r="AJ43" s="4" t="str">
        <f t="shared" si="7"/>
        <v/>
      </c>
      <c r="AK43" s="4" t="str">
        <f t="shared" si="8"/>
        <v/>
      </c>
      <c r="AL43" s="4" t="str">
        <f t="shared" si="9"/>
        <v/>
      </c>
      <c r="AM43" s="4" t="str">
        <f t="shared" si="10"/>
        <v/>
      </c>
      <c r="AN43" s="4" t="str">
        <f t="shared" si="11"/>
        <v/>
      </c>
      <c r="AO43" s="4" t="str">
        <f t="shared" si="12"/>
        <v/>
      </c>
      <c r="AP43" s="4" t="str">
        <f t="shared" si="13"/>
        <v>999:99.99</v>
      </c>
      <c r="AQ43" s="4" t="str">
        <f t="shared" si="14"/>
        <v>999:99.99</v>
      </c>
      <c r="AR43" s="4" t="str">
        <f t="shared" si="15"/>
        <v>999:99.99</v>
      </c>
      <c r="AS43" s="4" t="str">
        <f t="shared" si="16"/>
        <v>999:99.99</v>
      </c>
      <c r="AT43" s="4">
        <f t="shared" si="19"/>
        <v>0</v>
      </c>
      <c r="AU43" s="4">
        <f t="shared" si="20"/>
        <v>0</v>
      </c>
    </row>
    <row r="44" spans="1:47" ht="16.5" customHeight="1" x14ac:dyDescent="0.15">
      <c r="A44" s="4">
        <f t="shared" si="22"/>
        <v>0</v>
      </c>
      <c r="B44" s="4" t="str">
        <f t="shared" si="23"/>
        <v/>
      </c>
      <c r="D44" s="80" t="str">
        <f t="shared" si="21"/>
        <v/>
      </c>
      <c r="E44" s="83"/>
      <c r="F44" s="142"/>
      <c r="G44" s="96"/>
      <c r="H44" s="96"/>
      <c r="I44" s="96"/>
      <c r="J44" s="96"/>
      <c r="K44" s="76"/>
      <c r="L44" s="58"/>
      <c r="M44" s="90"/>
      <c r="N44" s="76"/>
      <c r="O44" s="58"/>
      <c r="P44" s="90"/>
      <c r="Q44" s="76"/>
      <c r="R44" s="58"/>
      <c r="S44" s="58"/>
      <c r="T44" s="76"/>
      <c r="U44" s="58"/>
      <c r="V44" s="58"/>
      <c r="W44" s="139" t="str">
        <f>IF(F44="","",YEAR(申込書!$C$63)-YEAR(AD44))</f>
        <v/>
      </c>
      <c r="X44" s="160"/>
      <c r="Y44" s="160"/>
      <c r="Z44" s="137"/>
      <c r="AA44" s="13">
        <f t="shared" si="2"/>
        <v>0</v>
      </c>
      <c r="AB44" s="13">
        <f t="shared" si="3"/>
        <v>0</v>
      </c>
      <c r="AC44" s="13"/>
      <c r="AD44" s="85" t="str">
        <f t="shared" si="17"/>
        <v/>
      </c>
      <c r="AE44" s="4" t="str">
        <f>IF(AF44=0,"",選手!C40)</f>
        <v/>
      </c>
      <c r="AF44" s="13">
        <f t="shared" si="4"/>
        <v>0</v>
      </c>
      <c r="AG44" s="4" t="str">
        <f t="shared" si="18"/>
        <v/>
      </c>
      <c r="AH44" s="4" t="str">
        <f t="shared" si="5"/>
        <v/>
      </c>
      <c r="AI44" s="4" t="str">
        <f t="shared" si="6"/>
        <v/>
      </c>
      <c r="AJ44" s="4" t="str">
        <f t="shared" si="7"/>
        <v/>
      </c>
      <c r="AK44" s="4" t="str">
        <f t="shared" si="8"/>
        <v/>
      </c>
      <c r="AL44" s="4" t="str">
        <f t="shared" si="9"/>
        <v/>
      </c>
      <c r="AM44" s="4" t="str">
        <f t="shared" si="10"/>
        <v/>
      </c>
      <c r="AN44" s="4" t="str">
        <f t="shared" si="11"/>
        <v/>
      </c>
      <c r="AO44" s="4" t="str">
        <f t="shared" si="12"/>
        <v/>
      </c>
      <c r="AP44" s="4" t="str">
        <f t="shared" si="13"/>
        <v>999:99.99</v>
      </c>
      <c r="AQ44" s="4" t="str">
        <f t="shared" si="14"/>
        <v>999:99.99</v>
      </c>
      <c r="AR44" s="4" t="str">
        <f t="shared" si="15"/>
        <v>999:99.99</v>
      </c>
      <c r="AS44" s="4" t="str">
        <f t="shared" si="16"/>
        <v>999:99.99</v>
      </c>
      <c r="AT44" s="4">
        <f t="shared" si="19"/>
        <v>0</v>
      </c>
      <c r="AU44" s="4">
        <f t="shared" si="20"/>
        <v>0</v>
      </c>
    </row>
    <row r="45" spans="1:47" ht="16.5" customHeight="1" x14ac:dyDescent="0.15">
      <c r="A45" s="4">
        <f t="shared" si="22"/>
        <v>0</v>
      </c>
      <c r="B45" s="4" t="str">
        <f t="shared" si="23"/>
        <v/>
      </c>
      <c r="D45" s="80" t="str">
        <f t="shared" si="21"/>
        <v/>
      </c>
      <c r="E45" s="83"/>
      <c r="F45" s="142"/>
      <c r="G45" s="96"/>
      <c r="H45" s="96"/>
      <c r="I45" s="96"/>
      <c r="J45" s="96"/>
      <c r="K45" s="76"/>
      <c r="L45" s="58"/>
      <c r="M45" s="90"/>
      <c r="N45" s="76"/>
      <c r="O45" s="58"/>
      <c r="P45" s="90"/>
      <c r="Q45" s="76"/>
      <c r="R45" s="58"/>
      <c r="S45" s="58"/>
      <c r="T45" s="76"/>
      <c r="U45" s="58"/>
      <c r="V45" s="58"/>
      <c r="W45" s="139" t="str">
        <f>IF(F45="","",YEAR(申込書!$C$63)-YEAR(AD45))</f>
        <v/>
      </c>
      <c r="X45" s="160"/>
      <c r="Y45" s="160"/>
      <c r="Z45" s="137"/>
      <c r="AA45" s="13">
        <f t="shared" si="2"/>
        <v>0</v>
      </c>
      <c r="AB45" s="13">
        <f t="shared" si="3"/>
        <v>0</v>
      </c>
      <c r="AC45" s="13"/>
      <c r="AD45" s="85" t="str">
        <f t="shared" si="17"/>
        <v/>
      </c>
      <c r="AE45" s="4" t="str">
        <f>IF(AF45=0,"",選手!C41)</f>
        <v/>
      </c>
      <c r="AF45" s="13">
        <f t="shared" si="4"/>
        <v>0</v>
      </c>
      <c r="AG45" s="4" t="str">
        <f t="shared" si="18"/>
        <v/>
      </c>
      <c r="AH45" s="4" t="str">
        <f t="shared" si="5"/>
        <v/>
      </c>
      <c r="AI45" s="4" t="str">
        <f t="shared" si="6"/>
        <v/>
      </c>
      <c r="AJ45" s="4" t="str">
        <f t="shared" si="7"/>
        <v/>
      </c>
      <c r="AK45" s="4" t="str">
        <f t="shared" si="8"/>
        <v/>
      </c>
      <c r="AL45" s="4" t="str">
        <f t="shared" si="9"/>
        <v/>
      </c>
      <c r="AM45" s="4" t="str">
        <f t="shared" si="10"/>
        <v/>
      </c>
      <c r="AN45" s="4" t="str">
        <f t="shared" si="11"/>
        <v/>
      </c>
      <c r="AO45" s="4" t="str">
        <f t="shared" si="12"/>
        <v/>
      </c>
      <c r="AP45" s="4" t="str">
        <f t="shared" si="13"/>
        <v>999:99.99</v>
      </c>
      <c r="AQ45" s="4" t="str">
        <f t="shared" si="14"/>
        <v>999:99.99</v>
      </c>
      <c r="AR45" s="4" t="str">
        <f t="shared" si="15"/>
        <v>999:99.99</v>
      </c>
      <c r="AS45" s="4" t="str">
        <f t="shared" si="16"/>
        <v>999:99.99</v>
      </c>
      <c r="AT45" s="4">
        <f t="shared" si="19"/>
        <v>0</v>
      </c>
      <c r="AU45" s="4">
        <f t="shared" si="20"/>
        <v>0</v>
      </c>
    </row>
    <row r="46" spans="1:47" ht="16.5" customHeight="1" x14ac:dyDescent="0.15">
      <c r="A46" s="4">
        <f t="shared" si="22"/>
        <v>0</v>
      </c>
      <c r="B46" s="4" t="str">
        <f t="shared" si="23"/>
        <v/>
      </c>
      <c r="D46" s="3"/>
      <c r="E46" s="8"/>
      <c r="F46" s="8"/>
      <c r="G46" s="97"/>
      <c r="H46" s="97"/>
      <c r="I46" s="97"/>
      <c r="J46" s="97"/>
      <c r="X46" s="242" t="s">
        <v>268</v>
      </c>
      <c r="Y46" s="244" t="s">
        <v>248</v>
      </c>
      <c r="Z46" s="158" t="s">
        <v>250</v>
      </c>
      <c r="AD46" s="8"/>
      <c r="AF46" s="14">
        <f>40-COUNTIF(AF6:AF45,0)</f>
        <v>0</v>
      </c>
      <c r="AT46" s="4">
        <f>SUM(AT6:AT45)</f>
        <v>0</v>
      </c>
      <c r="AU46" s="4">
        <f>SUM(AU6:AU45)</f>
        <v>0</v>
      </c>
    </row>
    <row r="47" spans="1:47" ht="26.25" customHeight="1" x14ac:dyDescent="0.15">
      <c r="A47" s="4">
        <f>A46+IF(AE47="",0,1)</f>
        <v>0</v>
      </c>
      <c r="B47" s="4" t="str">
        <f t="shared" si="23"/>
        <v/>
      </c>
      <c r="D47" s="5" t="s">
        <v>51</v>
      </c>
      <c r="K47" s="56" t="s">
        <v>107</v>
      </c>
      <c r="L47" s="9" t="s">
        <v>22</v>
      </c>
      <c r="M47" s="99" t="s">
        <v>160</v>
      </c>
      <c r="N47" s="56" t="s">
        <v>107</v>
      </c>
      <c r="O47" s="9" t="s">
        <v>22</v>
      </c>
      <c r="P47" s="99" t="s">
        <v>160</v>
      </c>
      <c r="Q47" s="56" t="s">
        <v>107</v>
      </c>
      <c r="R47" s="9" t="s">
        <v>22</v>
      </c>
      <c r="S47" s="99" t="s">
        <v>160</v>
      </c>
      <c r="T47" s="56" t="s">
        <v>107</v>
      </c>
      <c r="U47" s="9" t="s">
        <v>22</v>
      </c>
      <c r="V47" s="99" t="s">
        <v>160</v>
      </c>
      <c r="X47" s="243"/>
      <c r="Y47" s="245"/>
      <c r="Z47" s="163" t="s">
        <v>249</v>
      </c>
      <c r="AF47" s="14">
        <f>SUM(AF6:AF45)</f>
        <v>0</v>
      </c>
    </row>
    <row r="48" spans="1:47" ht="16.5" customHeight="1" x14ac:dyDescent="0.15">
      <c r="A48" s="4">
        <f t="shared" si="22"/>
        <v>0</v>
      </c>
      <c r="B48" s="4" t="str">
        <f t="shared" si="23"/>
        <v/>
      </c>
      <c r="D48" s="9" t="str">
        <f>IF(E48="","",1)</f>
        <v/>
      </c>
      <c r="E48" s="84"/>
      <c r="F48" s="143"/>
      <c r="G48" s="98"/>
      <c r="H48" s="98"/>
      <c r="I48" s="98"/>
      <c r="J48" s="98"/>
      <c r="K48" s="77"/>
      <c r="L48" s="59"/>
      <c r="M48" s="91"/>
      <c r="N48" s="77"/>
      <c r="O48" s="59"/>
      <c r="P48" s="91"/>
      <c r="Q48" s="77"/>
      <c r="R48" s="59"/>
      <c r="S48" s="59"/>
      <c r="T48" s="77"/>
      <c r="U48" s="59"/>
      <c r="V48" s="59"/>
      <c r="W48" s="139" t="str">
        <f>IF(F48="","",YEAR(申込書!$C$63)-YEAR(AD48))</f>
        <v/>
      </c>
      <c r="X48" s="161"/>
      <c r="Y48" s="161"/>
      <c r="Z48" s="144"/>
      <c r="AA48" s="13">
        <f t="shared" ref="AA48:AA87" si="24">IF(K48="",0,IF(K48=N48,1,0))</f>
        <v>0</v>
      </c>
      <c r="AB48" s="13">
        <f t="shared" ref="AB48:AB87" si="25">IF(Q48="",0,IF(Q48=T48,1,0))</f>
        <v>0</v>
      </c>
      <c r="AC48" s="13"/>
      <c r="AD48" s="85" t="str">
        <f t="shared" ref="AD48:AD87" si="26">IF(F48="","",F48)</f>
        <v/>
      </c>
      <c r="AE48" s="4" t="str">
        <f>IF(AF48=0,"",選手!C44)</f>
        <v/>
      </c>
      <c r="AF48" s="13">
        <f t="shared" ref="AF48:AF87" si="27">COUNTA(K48,N48,Q48,T48)</f>
        <v>0</v>
      </c>
      <c r="AG48" s="4" t="str">
        <f t="shared" ref="AG48:AG87" si="28">IF(W48="","",IF(W48&lt;25,18,W48-MOD(W48,5)))</f>
        <v/>
      </c>
      <c r="AH48" s="4" t="str">
        <f t="shared" ref="AH48:AH87" si="29">IF(K48="","",VLOOKUP(K48,$K$104:$L$118,2,0))</f>
        <v/>
      </c>
      <c r="AI48" s="4" t="str">
        <f t="shared" ref="AI48:AI87" si="30">IF(N48="","",VLOOKUP(N48,$K$104:$L$118,2,0))</f>
        <v/>
      </c>
      <c r="AJ48" s="4" t="str">
        <f t="shared" ref="AJ48:AJ87" si="31">IF(Q48="","",VLOOKUP(Q48,$K$109:$L$114,2,0))</f>
        <v/>
      </c>
      <c r="AK48" s="4" t="str">
        <f t="shared" ref="AK48:AK87" si="32">IF(T48="","",VLOOKUP(T48,$K$109:$L$114,2,0))</f>
        <v/>
      </c>
      <c r="AL48" s="4" t="str">
        <f t="shared" ref="AL48:AL87" si="33">IF(K48="","",VALUE(LEFT(K48,3)))</f>
        <v/>
      </c>
      <c r="AM48" s="4" t="str">
        <f t="shared" ref="AM48:AM87" si="34">IF(N48="","",VALUE(LEFT(N48,3)))</f>
        <v/>
      </c>
      <c r="AN48" s="4" t="str">
        <f t="shared" ref="AN48:AN87" si="35">IF(Q48="","",VALUE(LEFT(Q48,3)))</f>
        <v/>
      </c>
      <c r="AO48" s="4" t="str">
        <f t="shared" ref="AO48:AO87" si="36">IF(T48="","",VALUE(LEFT(T48,3)))</f>
        <v/>
      </c>
      <c r="AP48" s="4" t="str">
        <f t="shared" ref="AP48:AP70" si="37">IF(L48="","999:99.99"," "&amp;LEFT(RIGHT("  "&amp;TEXT(L48,"0.00"),7),2)&amp;":"&amp;RIGHT(TEXT(L48,"0.00"),5))</f>
        <v>999:99.99</v>
      </c>
      <c r="AQ48" s="4" t="str">
        <f t="shared" ref="AQ48:AQ70" si="38">IF(O48="","999:99.99"," "&amp;LEFT(RIGHT("  "&amp;TEXT(O48,"0.00"),7),2)&amp;":"&amp;RIGHT(TEXT(O48,"0.00"),5))</f>
        <v>999:99.99</v>
      </c>
      <c r="AR48" s="4" t="str">
        <f t="shared" ref="AR48:AR70" si="39">IF(R48="","999:99.99"," "&amp;LEFT(RIGHT("  "&amp;TEXT(R48,"0.00"),7),2)&amp;":"&amp;RIGHT(TEXT(R48,"0.00"),5))</f>
        <v>999:99.99</v>
      </c>
      <c r="AS48" s="4" t="str">
        <f t="shared" ref="AS48:AS70" si="40">IF(U48="","999:99.99"," "&amp;LEFT(RIGHT("  "&amp;TEXT(U48,"0.00"),7),2)&amp;":"&amp;RIGHT(TEXT(U48,"0.00"),5))</f>
        <v>999:99.99</v>
      </c>
      <c r="AT48" s="4">
        <f t="shared" si="19"/>
        <v>0</v>
      </c>
      <c r="AU48" s="4">
        <f t="shared" si="20"/>
        <v>0</v>
      </c>
    </row>
    <row r="49" spans="1:47" ht="16.5" customHeight="1" x14ac:dyDescent="0.15">
      <c r="A49" s="4">
        <f t="shared" si="22"/>
        <v>0</v>
      </c>
      <c r="B49" s="4" t="str">
        <f t="shared" si="23"/>
        <v/>
      </c>
      <c r="D49" s="9" t="str">
        <f>IF(E49="","",D48+1)</f>
        <v/>
      </c>
      <c r="E49" s="84"/>
      <c r="F49" s="143"/>
      <c r="G49" s="98"/>
      <c r="H49" s="98"/>
      <c r="I49" s="98"/>
      <c r="J49" s="98"/>
      <c r="K49" s="77"/>
      <c r="L49" s="59"/>
      <c r="M49" s="91"/>
      <c r="N49" s="77"/>
      <c r="O49" s="59"/>
      <c r="P49" s="91"/>
      <c r="Q49" s="77"/>
      <c r="R49" s="59"/>
      <c r="S49" s="59"/>
      <c r="T49" s="77"/>
      <c r="U49" s="59"/>
      <c r="V49" s="59"/>
      <c r="W49" s="139" t="str">
        <f>IF(F49="","",YEAR(申込書!$C$63)-YEAR(AD49))</f>
        <v/>
      </c>
      <c r="X49" s="161"/>
      <c r="Y49" s="161"/>
      <c r="Z49" s="144"/>
      <c r="AA49" s="13">
        <f t="shared" si="24"/>
        <v>0</v>
      </c>
      <c r="AB49" s="13">
        <f t="shared" si="25"/>
        <v>0</v>
      </c>
      <c r="AC49" s="13"/>
      <c r="AD49" s="85" t="str">
        <f t="shared" si="26"/>
        <v/>
      </c>
      <c r="AE49" s="4" t="str">
        <f>IF(AF49=0,"",選手!C45)</f>
        <v/>
      </c>
      <c r="AF49" s="13">
        <f t="shared" si="27"/>
        <v>0</v>
      </c>
      <c r="AG49" s="4" t="str">
        <f t="shared" si="28"/>
        <v/>
      </c>
      <c r="AH49" s="4" t="str">
        <f t="shared" si="29"/>
        <v/>
      </c>
      <c r="AI49" s="4" t="str">
        <f t="shared" si="30"/>
        <v/>
      </c>
      <c r="AJ49" s="4" t="str">
        <f t="shared" si="31"/>
        <v/>
      </c>
      <c r="AK49" s="4" t="str">
        <f t="shared" si="32"/>
        <v/>
      </c>
      <c r="AL49" s="4" t="str">
        <f t="shared" si="33"/>
        <v/>
      </c>
      <c r="AM49" s="4" t="str">
        <f t="shared" si="34"/>
        <v/>
      </c>
      <c r="AN49" s="4" t="str">
        <f t="shared" si="35"/>
        <v/>
      </c>
      <c r="AO49" s="4" t="str">
        <f t="shared" si="36"/>
        <v/>
      </c>
      <c r="AP49" s="4" t="str">
        <f t="shared" si="37"/>
        <v>999:99.99</v>
      </c>
      <c r="AQ49" s="4" t="str">
        <f t="shared" si="38"/>
        <v>999:99.99</v>
      </c>
      <c r="AR49" s="4" t="str">
        <f t="shared" si="39"/>
        <v>999:99.99</v>
      </c>
      <c r="AS49" s="4" t="str">
        <f t="shared" si="40"/>
        <v>999:99.99</v>
      </c>
      <c r="AT49" s="4">
        <f t="shared" si="19"/>
        <v>0</v>
      </c>
      <c r="AU49" s="4">
        <f t="shared" si="20"/>
        <v>0</v>
      </c>
    </row>
    <row r="50" spans="1:47" ht="16.5" customHeight="1" x14ac:dyDescent="0.15">
      <c r="A50" s="4">
        <f t="shared" si="22"/>
        <v>0</v>
      </c>
      <c r="B50" s="4" t="str">
        <f t="shared" si="23"/>
        <v/>
      </c>
      <c r="D50" s="9" t="str">
        <f>IF(E50="","",D49+1)</f>
        <v/>
      </c>
      <c r="E50" s="84"/>
      <c r="F50" s="143"/>
      <c r="G50" s="98"/>
      <c r="H50" s="98"/>
      <c r="I50" s="98"/>
      <c r="J50" s="98"/>
      <c r="K50" s="77"/>
      <c r="L50" s="59"/>
      <c r="M50" s="91"/>
      <c r="N50" s="77"/>
      <c r="O50" s="59"/>
      <c r="P50" s="91"/>
      <c r="Q50" s="77"/>
      <c r="R50" s="59"/>
      <c r="S50" s="59"/>
      <c r="T50" s="77"/>
      <c r="U50" s="59"/>
      <c r="V50" s="59"/>
      <c r="W50" s="139" t="str">
        <f>IF(F50="","",YEAR(申込書!$C$63)-YEAR(AD50))</f>
        <v/>
      </c>
      <c r="X50" s="161"/>
      <c r="Y50" s="161"/>
      <c r="Z50" s="144"/>
      <c r="AA50" s="13">
        <f t="shared" si="24"/>
        <v>0</v>
      </c>
      <c r="AB50" s="13">
        <f t="shared" si="25"/>
        <v>0</v>
      </c>
      <c r="AC50" s="13"/>
      <c r="AD50" s="85" t="str">
        <f t="shared" si="26"/>
        <v/>
      </c>
      <c r="AE50" s="4" t="str">
        <f>IF(AF50=0,"",選手!C46)</f>
        <v/>
      </c>
      <c r="AF50" s="13">
        <f t="shared" si="27"/>
        <v>0</v>
      </c>
      <c r="AG50" s="4" t="str">
        <f t="shared" si="28"/>
        <v/>
      </c>
      <c r="AH50" s="4" t="str">
        <f t="shared" si="29"/>
        <v/>
      </c>
      <c r="AI50" s="4" t="str">
        <f t="shared" si="30"/>
        <v/>
      </c>
      <c r="AJ50" s="4" t="str">
        <f t="shared" si="31"/>
        <v/>
      </c>
      <c r="AK50" s="4" t="str">
        <f t="shared" si="32"/>
        <v/>
      </c>
      <c r="AL50" s="4" t="str">
        <f t="shared" si="33"/>
        <v/>
      </c>
      <c r="AM50" s="4" t="str">
        <f t="shared" si="34"/>
        <v/>
      </c>
      <c r="AN50" s="4" t="str">
        <f t="shared" si="35"/>
        <v/>
      </c>
      <c r="AO50" s="4" t="str">
        <f t="shared" si="36"/>
        <v/>
      </c>
      <c r="AP50" s="4" t="str">
        <f t="shared" si="37"/>
        <v>999:99.99</v>
      </c>
      <c r="AQ50" s="4" t="str">
        <f t="shared" si="38"/>
        <v>999:99.99</v>
      </c>
      <c r="AR50" s="4" t="str">
        <f t="shared" si="39"/>
        <v>999:99.99</v>
      </c>
      <c r="AS50" s="4" t="str">
        <f t="shared" si="40"/>
        <v>999:99.99</v>
      </c>
      <c r="AT50" s="4">
        <f t="shared" si="19"/>
        <v>0</v>
      </c>
      <c r="AU50" s="4">
        <f t="shared" si="20"/>
        <v>0</v>
      </c>
    </row>
    <row r="51" spans="1:47" ht="16.5" customHeight="1" x14ac:dyDescent="0.15">
      <c r="A51" s="4">
        <f t="shared" si="22"/>
        <v>0</v>
      </c>
      <c r="B51" s="4" t="str">
        <f t="shared" si="23"/>
        <v/>
      </c>
      <c r="D51" s="9" t="str">
        <f>IF(E51="","",D50+1)</f>
        <v/>
      </c>
      <c r="E51" s="84"/>
      <c r="F51" s="143"/>
      <c r="G51" s="98"/>
      <c r="H51" s="98"/>
      <c r="I51" s="98"/>
      <c r="J51" s="98"/>
      <c r="K51" s="77"/>
      <c r="L51" s="59"/>
      <c r="M51" s="91"/>
      <c r="N51" s="77"/>
      <c r="O51" s="59"/>
      <c r="P51" s="91"/>
      <c r="Q51" s="77"/>
      <c r="R51" s="59"/>
      <c r="S51" s="59"/>
      <c r="T51" s="77"/>
      <c r="U51" s="59"/>
      <c r="V51" s="59"/>
      <c r="W51" s="139" t="str">
        <f>IF(F51="","",YEAR(申込書!$C$63)-YEAR(AD51))</f>
        <v/>
      </c>
      <c r="X51" s="161"/>
      <c r="Y51" s="161"/>
      <c r="Z51" s="144"/>
      <c r="AA51" s="13">
        <f t="shared" si="24"/>
        <v>0</v>
      </c>
      <c r="AB51" s="13">
        <f t="shared" si="25"/>
        <v>0</v>
      </c>
      <c r="AC51" s="13"/>
      <c r="AD51" s="85" t="str">
        <f t="shared" si="26"/>
        <v/>
      </c>
      <c r="AE51" s="4" t="str">
        <f>IF(AF51=0,"",選手!C47)</f>
        <v/>
      </c>
      <c r="AF51" s="13">
        <f t="shared" si="27"/>
        <v>0</v>
      </c>
      <c r="AG51" s="4" t="str">
        <f t="shared" si="28"/>
        <v/>
      </c>
      <c r="AH51" s="4" t="str">
        <f t="shared" si="29"/>
        <v/>
      </c>
      <c r="AI51" s="4" t="str">
        <f t="shared" si="30"/>
        <v/>
      </c>
      <c r="AJ51" s="4" t="str">
        <f t="shared" si="31"/>
        <v/>
      </c>
      <c r="AK51" s="4" t="str">
        <f t="shared" si="32"/>
        <v/>
      </c>
      <c r="AL51" s="4" t="str">
        <f t="shared" si="33"/>
        <v/>
      </c>
      <c r="AM51" s="4" t="str">
        <f t="shared" si="34"/>
        <v/>
      </c>
      <c r="AN51" s="4" t="str">
        <f t="shared" si="35"/>
        <v/>
      </c>
      <c r="AO51" s="4" t="str">
        <f t="shared" si="36"/>
        <v/>
      </c>
      <c r="AP51" s="4" t="str">
        <f t="shared" si="37"/>
        <v>999:99.99</v>
      </c>
      <c r="AQ51" s="4" t="str">
        <f t="shared" si="38"/>
        <v>999:99.99</v>
      </c>
      <c r="AR51" s="4" t="str">
        <f t="shared" si="39"/>
        <v>999:99.99</v>
      </c>
      <c r="AS51" s="4" t="str">
        <f t="shared" si="40"/>
        <v>999:99.99</v>
      </c>
      <c r="AT51" s="4">
        <f t="shared" si="19"/>
        <v>0</v>
      </c>
      <c r="AU51" s="4">
        <f t="shared" si="20"/>
        <v>0</v>
      </c>
    </row>
    <row r="52" spans="1:47" ht="16.5" customHeight="1" x14ac:dyDescent="0.15">
      <c r="A52" s="4">
        <f t="shared" si="22"/>
        <v>0</v>
      </c>
      <c r="B52" s="4" t="str">
        <f t="shared" si="23"/>
        <v/>
      </c>
      <c r="D52" s="80" t="str">
        <f t="shared" ref="D52:D87" si="41">IF(E52="","",D51+1)</f>
        <v/>
      </c>
      <c r="E52" s="84"/>
      <c r="F52" s="143"/>
      <c r="G52" s="98"/>
      <c r="H52" s="98"/>
      <c r="I52" s="98"/>
      <c r="J52" s="98"/>
      <c r="K52" s="77"/>
      <c r="L52" s="59"/>
      <c r="M52" s="91"/>
      <c r="N52" s="77"/>
      <c r="O52" s="59"/>
      <c r="P52" s="91"/>
      <c r="Q52" s="77"/>
      <c r="R52" s="59"/>
      <c r="S52" s="59"/>
      <c r="T52" s="77"/>
      <c r="U52" s="59"/>
      <c r="V52" s="59"/>
      <c r="W52" s="139" t="str">
        <f>IF(F52="","",YEAR(申込書!$C$63)-YEAR(AD52))</f>
        <v/>
      </c>
      <c r="X52" s="161"/>
      <c r="Y52" s="161"/>
      <c r="Z52" s="144"/>
      <c r="AA52" s="13">
        <f t="shared" si="24"/>
        <v>0</v>
      </c>
      <c r="AB52" s="13">
        <f t="shared" si="25"/>
        <v>0</v>
      </c>
      <c r="AC52" s="13"/>
      <c r="AD52" s="85" t="str">
        <f t="shared" si="26"/>
        <v/>
      </c>
      <c r="AE52" s="4" t="str">
        <f>IF(AF52=0,"",選手!C48)</f>
        <v/>
      </c>
      <c r="AF52" s="13">
        <f t="shared" si="27"/>
        <v>0</v>
      </c>
      <c r="AG52" s="4" t="str">
        <f t="shared" si="28"/>
        <v/>
      </c>
      <c r="AH52" s="4" t="str">
        <f t="shared" si="29"/>
        <v/>
      </c>
      <c r="AI52" s="4" t="str">
        <f t="shared" si="30"/>
        <v/>
      </c>
      <c r="AJ52" s="4" t="str">
        <f t="shared" si="31"/>
        <v/>
      </c>
      <c r="AK52" s="4" t="str">
        <f t="shared" si="32"/>
        <v/>
      </c>
      <c r="AL52" s="4" t="str">
        <f t="shared" si="33"/>
        <v/>
      </c>
      <c r="AM52" s="4" t="str">
        <f t="shared" si="34"/>
        <v/>
      </c>
      <c r="AN52" s="4" t="str">
        <f t="shared" si="35"/>
        <v/>
      </c>
      <c r="AO52" s="4" t="str">
        <f t="shared" si="36"/>
        <v/>
      </c>
      <c r="AP52" s="4" t="str">
        <f t="shared" si="37"/>
        <v>999:99.99</v>
      </c>
      <c r="AQ52" s="4" t="str">
        <f t="shared" si="38"/>
        <v>999:99.99</v>
      </c>
      <c r="AR52" s="4" t="str">
        <f t="shared" si="39"/>
        <v>999:99.99</v>
      </c>
      <c r="AS52" s="4" t="str">
        <f t="shared" si="40"/>
        <v>999:99.99</v>
      </c>
      <c r="AT52" s="4">
        <f t="shared" si="19"/>
        <v>0</v>
      </c>
      <c r="AU52" s="4">
        <f t="shared" si="20"/>
        <v>0</v>
      </c>
    </row>
    <row r="53" spans="1:47" ht="16.5" customHeight="1" x14ac:dyDescent="0.15">
      <c r="A53" s="4">
        <f t="shared" si="22"/>
        <v>0</v>
      </c>
      <c r="B53" s="4" t="str">
        <f t="shared" si="23"/>
        <v/>
      </c>
      <c r="D53" s="80" t="str">
        <f t="shared" si="41"/>
        <v/>
      </c>
      <c r="E53" s="84"/>
      <c r="F53" s="143"/>
      <c r="G53" s="98"/>
      <c r="H53" s="98"/>
      <c r="I53" s="98"/>
      <c r="J53" s="98"/>
      <c r="K53" s="77"/>
      <c r="L53" s="59"/>
      <c r="M53" s="91"/>
      <c r="N53" s="77"/>
      <c r="O53" s="59"/>
      <c r="P53" s="91"/>
      <c r="Q53" s="77"/>
      <c r="R53" s="59"/>
      <c r="S53" s="59"/>
      <c r="T53" s="77"/>
      <c r="U53" s="59"/>
      <c r="V53" s="59"/>
      <c r="W53" s="139" t="str">
        <f>IF(F53="","",YEAR(申込書!$C$63)-YEAR(AD53))</f>
        <v/>
      </c>
      <c r="X53" s="161"/>
      <c r="Y53" s="161"/>
      <c r="Z53" s="144"/>
      <c r="AA53" s="13">
        <f t="shared" si="24"/>
        <v>0</v>
      </c>
      <c r="AB53" s="13">
        <f t="shared" si="25"/>
        <v>0</v>
      </c>
      <c r="AC53" s="13"/>
      <c r="AD53" s="85" t="str">
        <f t="shared" si="26"/>
        <v/>
      </c>
      <c r="AE53" s="4" t="str">
        <f>IF(AF53=0,"",選手!C49)</f>
        <v/>
      </c>
      <c r="AF53" s="13">
        <f t="shared" si="27"/>
        <v>0</v>
      </c>
      <c r="AG53" s="4" t="str">
        <f t="shared" si="28"/>
        <v/>
      </c>
      <c r="AH53" s="4" t="str">
        <f t="shared" si="29"/>
        <v/>
      </c>
      <c r="AI53" s="4" t="str">
        <f t="shared" si="30"/>
        <v/>
      </c>
      <c r="AJ53" s="4" t="str">
        <f t="shared" si="31"/>
        <v/>
      </c>
      <c r="AK53" s="4" t="str">
        <f t="shared" si="32"/>
        <v/>
      </c>
      <c r="AL53" s="4" t="str">
        <f t="shared" si="33"/>
        <v/>
      </c>
      <c r="AM53" s="4" t="str">
        <f t="shared" si="34"/>
        <v/>
      </c>
      <c r="AN53" s="4" t="str">
        <f t="shared" si="35"/>
        <v/>
      </c>
      <c r="AO53" s="4" t="str">
        <f t="shared" si="36"/>
        <v/>
      </c>
      <c r="AP53" s="4" t="str">
        <f t="shared" si="37"/>
        <v>999:99.99</v>
      </c>
      <c r="AQ53" s="4" t="str">
        <f t="shared" si="38"/>
        <v>999:99.99</v>
      </c>
      <c r="AR53" s="4" t="str">
        <f t="shared" si="39"/>
        <v>999:99.99</v>
      </c>
      <c r="AS53" s="4" t="str">
        <f t="shared" si="40"/>
        <v>999:99.99</v>
      </c>
      <c r="AT53" s="4">
        <f t="shared" si="19"/>
        <v>0</v>
      </c>
      <c r="AU53" s="4">
        <f t="shared" si="20"/>
        <v>0</v>
      </c>
    </row>
    <row r="54" spans="1:47" ht="16.5" customHeight="1" x14ac:dyDescent="0.15">
      <c r="A54" s="4">
        <f t="shared" si="22"/>
        <v>0</v>
      </c>
      <c r="B54" s="4" t="str">
        <f t="shared" si="23"/>
        <v/>
      </c>
      <c r="D54" s="80" t="str">
        <f t="shared" si="41"/>
        <v/>
      </c>
      <c r="E54" s="84"/>
      <c r="F54" s="143"/>
      <c r="G54" s="98"/>
      <c r="H54" s="98"/>
      <c r="I54" s="98"/>
      <c r="J54" s="98"/>
      <c r="K54" s="77"/>
      <c r="L54" s="59"/>
      <c r="M54" s="91"/>
      <c r="N54" s="77"/>
      <c r="O54" s="59"/>
      <c r="P54" s="91"/>
      <c r="Q54" s="77"/>
      <c r="R54" s="59"/>
      <c r="S54" s="59"/>
      <c r="T54" s="77"/>
      <c r="U54" s="59"/>
      <c r="V54" s="59"/>
      <c r="W54" s="139" t="str">
        <f>IF(F54="","",YEAR(申込書!$C$63)-YEAR(AD54))</f>
        <v/>
      </c>
      <c r="X54" s="161"/>
      <c r="Y54" s="161"/>
      <c r="Z54" s="144"/>
      <c r="AA54" s="13">
        <f t="shared" si="24"/>
        <v>0</v>
      </c>
      <c r="AB54" s="13">
        <f t="shared" si="25"/>
        <v>0</v>
      </c>
      <c r="AC54" s="13"/>
      <c r="AD54" s="85" t="str">
        <f t="shared" si="26"/>
        <v/>
      </c>
      <c r="AE54" s="4" t="str">
        <f>IF(AF54=0,"",選手!C50)</f>
        <v/>
      </c>
      <c r="AF54" s="13">
        <f t="shared" si="27"/>
        <v>0</v>
      </c>
      <c r="AG54" s="4" t="str">
        <f t="shared" si="28"/>
        <v/>
      </c>
      <c r="AH54" s="4" t="str">
        <f t="shared" si="29"/>
        <v/>
      </c>
      <c r="AI54" s="4" t="str">
        <f t="shared" si="30"/>
        <v/>
      </c>
      <c r="AJ54" s="4" t="str">
        <f t="shared" si="31"/>
        <v/>
      </c>
      <c r="AK54" s="4" t="str">
        <f t="shared" si="32"/>
        <v/>
      </c>
      <c r="AL54" s="4" t="str">
        <f t="shared" si="33"/>
        <v/>
      </c>
      <c r="AM54" s="4" t="str">
        <f t="shared" si="34"/>
        <v/>
      </c>
      <c r="AN54" s="4" t="str">
        <f t="shared" si="35"/>
        <v/>
      </c>
      <c r="AO54" s="4" t="str">
        <f t="shared" si="36"/>
        <v/>
      </c>
      <c r="AP54" s="4" t="str">
        <f t="shared" si="37"/>
        <v>999:99.99</v>
      </c>
      <c r="AQ54" s="4" t="str">
        <f t="shared" si="38"/>
        <v>999:99.99</v>
      </c>
      <c r="AR54" s="4" t="str">
        <f t="shared" si="39"/>
        <v>999:99.99</v>
      </c>
      <c r="AS54" s="4" t="str">
        <f t="shared" si="40"/>
        <v>999:99.99</v>
      </c>
      <c r="AT54" s="4">
        <f t="shared" si="19"/>
        <v>0</v>
      </c>
      <c r="AU54" s="4">
        <f t="shared" si="20"/>
        <v>0</v>
      </c>
    </row>
    <row r="55" spans="1:47" ht="16.5" customHeight="1" x14ac:dyDescent="0.15">
      <c r="A55" s="4">
        <f t="shared" si="22"/>
        <v>0</v>
      </c>
      <c r="B55" s="4" t="str">
        <f t="shared" si="23"/>
        <v/>
      </c>
      <c r="D55" s="80" t="str">
        <f t="shared" si="41"/>
        <v/>
      </c>
      <c r="E55" s="84"/>
      <c r="F55" s="143"/>
      <c r="G55" s="98"/>
      <c r="H55" s="98"/>
      <c r="I55" s="98"/>
      <c r="J55" s="98"/>
      <c r="K55" s="77"/>
      <c r="L55" s="59"/>
      <c r="M55" s="91"/>
      <c r="N55" s="77"/>
      <c r="O55" s="59"/>
      <c r="P55" s="91"/>
      <c r="Q55" s="77"/>
      <c r="R55" s="59"/>
      <c r="S55" s="59"/>
      <c r="T55" s="77"/>
      <c r="U55" s="59"/>
      <c r="V55" s="59"/>
      <c r="W55" s="139" t="str">
        <f>IF(F55="","",YEAR(申込書!$C$63)-YEAR(AD55))</f>
        <v/>
      </c>
      <c r="X55" s="161"/>
      <c r="Y55" s="161"/>
      <c r="Z55" s="144"/>
      <c r="AA55" s="13">
        <f t="shared" si="24"/>
        <v>0</v>
      </c>
      <c r="AB55" s="13">
        <f t="shared" si="25"/>
        <v>0</v>
      </c>
      <c r="AC55" s="13"/>
      <c r="AD55" s="85" t="str">
        <f t="shared" si="26"/>
        <v/>
      </c>
      <c r="AE55" s="4" t="str">
        <f>IF(AF55=0,"",選手!C51)</f>
        <v/>
      </c>
      <c r="AF55" s="13">
        <f t="shared" si="27"/>
        <v>0</v>
      </c>
      <c r="AG55" s="4" t="str">
        <f t="shared" si="28"/>
        <v/>
      </c>
      <c r="AH55" s="4" t="str">
        <f t="shared" si="29"/>
        <v/>
      </c>
      <c r="AI55" s="4" t="str">
        <f t="shared" si="30"/>
        <v/>
      </c>
      <c r="AJ55" s="4" t="str">
        <f t="shared" si="31"/>
        <v/>
      </c>
      <c r="AK55" s="4" t="str">
        <f t="shared" si="32"/>
        <v/>
      </c>
      <c r="AL55" s="4" t="str">
        <f t="shared" si="33"/>
        <v/>
      </c>
      <c r="AM55" s="4" t="str">
        <f t="shared" si="34"/>
        <v/>
      </c>
      <c r="AN55" s="4" t="str">
        <f t="shared" si="35"/>
        <v/>
      </c>
      <c r="AO55" s="4" t="str">
        <f t="shared" si="36"/>
        <v/>
      </c>
      <c r="AP55" s="4" t="str">
        <f t="shared" si="37"/>
        <v>999:99.99</v>
      </c>
      <c r="AQ55" s="4" t="str">
        <f t="shared" si="38"/>
        <v>999:99.99</v>
      </c>
      <c r="AR55" s="4" t="str">
        <f t="shared" si="39"/>
        <v>999:99.99</v>
      </c>
      <c r="AS55" s="4" t="str">
        <f t="shared" si="40"/>
        <v>999:99.99</v>
      </c>
      <c r="AT55" s="4">
        <f t="shared" si="19"/>
        <v>0</v>
      </c>
      <c r="AU55" s="4">
        <f t="shared" si="20"/>
        <v>0</v>
      </c>
    </row>
    <row r="56" spans="1:47" ht="16.5" customHeight="1" x14ac:dyDescent="0.15">
      <c r="A56" s="4">
        <f t="shared" si="22"/>
        <v>0</v>
      </c>
      <c r="B56" s="4" t="str">
        <f t="shared" si="23"/>
        <v/>
      </c>
      <c r="D56" s="80" t="str">
        <f t="shared" si="41"/>
        <v/>
      </c>
      <c r="E56" s="84"/>
      <c r="F56" s="143"/>
      <c r="G56" s="98"/>
      <c r="H56" s="98"/>
      <c r="I56" s="98"/>
      <c r="J56" s="98"/>
      <c r="K56" s="77"/>
      <c r="L56" s="59"/>
      <c r="M56" s="91"/>
      <c r="N56" s="77"/>
      <c r="O56" s="59"/>
      <c r="P56" s="91"/>
      <c r="Q56" s="77"/>
      <c r="R56" s="59"/>
      <c r="S56" s="59"/>
      <c r="T56" s="77"/>
      <c r="U56" s="59"/>
      <c r="V56" s="59"/>
      <c r="W56" s="139" t="str">
        <f>IF(F56="","",YEAR(申込書!$C$63)-YEAR(AD56))</f>
        <v/>
      </c>
      <c r="X56" s="161"/>
      <c r="Y56" s="161"/>
      <c r="Z56" s="144"/>
      <c r="AA56" s="13">
        <f t="shared" si="24"/>
        <v>0</v>
      </c>
      <c r="AB56" s="13">
        <f t="shared" si="25"/>
        <v>0</v>
      </c>
      <c r="AC56" s="13"/>
      <c r="AD56" s="85" t="str">
        <f t="shared" si="26"/>
        <v/>
      </c>
      <c r="AE56" s="4" t="str">
        <f>IF(AF56=0,"",選手!C52)</f>
        <v/>
      </c>
      <c r="AF56" s="13">
        <f t="shared" si="27"/>
        <v>0</v>
      </c>
      <c r="AG56" s="4" t="str">
        <f t="shared" si="28"/>
        <v/>
      </c>
      <c r="AH56" s="4" t="str">
        <f t="shared" si="29"/>
        <v/>
      </c>
      <c r="AI56" s="4" t="str">
        <f t="shared" si="30"/>
        <v/>
      </c>
      <c r="AJ56" s="4" t="str">
        <f t="shared" si="31"/>
        <v/>
      </c>
      <c r="AK56" s="4" t="str">
        <f t="shared" si="32"/>
        <v/>
      </c>
      <c r="AL56" s="4" t="str">
        <f t="shared" si="33"/>
        <v/>
      </c>
      <c r="AM56" s="4" t="str">
        <f t="shared" si="34"/>
        <v/>
      </c>
      <c r="AN56" s="4" t="str">
        <f t="shared" si="35"/>
        <v/>
      </c>
      <c r="AO56" s="4" t="str">
        <f t="shared" si="36"/>
        <v/>
      </c>
      <c r="AP56" s="4" t="str">
        <f t="shared" si="37"/>
        <v>999:99.99</v>
      </c>
      <c r="AQ56" s="4" t="str">
        <f t="shared" si="38"/>
        <v>999:99.99</v>
      </c>
      <c r="AR56" s="4" t="str">
        <f t="shared" si="39"/>
        <v>999:99.99</v>
      </c>
      <c r="AS56" s="4" t="str">
        <f t="shared" si="40"/>
        <v>999:99.99</v>
      </c>
      <c r="AT56" s="4">
        <f t="shared" si="19"/>
        <v>0</v>
      </c>
      <c r="AU56" s="4">
        <f t="shared" si="20"/>
        <v>0</v>
      </c>
    </row>
    <row r="57" spans="1:47" ht="16.5" customHeight="1" x14ac:dyDescent="0.15">
      <c r="A57" s="4">
        <f t="shared" si="22"/>
        <v>0</v>
      </c>
      <c r="B57" s="4" t="str">
        <f t="shared" si="23"/>
        <v/>
      </c>
      <c r="D57" s="80" t="str">
        <f t="shared" si="41"/>
        <v/>
      </c>
      <c r="E57" s="84"/>
      <c r="F57" s="143"/>
      <c r="G57" s="98"/>
      <c r="H57" s="98"/>
      <c r="I57" s="98"/>
      <c r="J57" s="98"/>
      <c r="K57" s="77"/>
      <c r="L57" s="59"/>
      <c r="M57" s="91"/>
      <c r="N57" s="77"/>
      <c r="O57" s="59"/>
      <c r="P57" s="91"/>
      <c r="Q57" s="77"/>
      <c r="R57" s="59"/>
      <c r="S57" s="59"/>
      <c r="T57" s="77"/>
      <c r="U57" s="59"/>
      <c r="V57" s="59"/>
      <c r="W57" s="139" t="str">
        <f>IF(F57="","",YEAR(申込書!$C$63)-YEAR(AD57))</f>
        <v/>
      </c>
      <c r="X57" s="161"/>
      <c r="Y57" s="161"/>
      <c r="Z57" s="144"/>
      <c r="AA57" s="13">
        <f t="shared" si="24"/>
        <v>0</v>
      </c>
      <c r="AB57" s="13">
        <f t="shared" si="25"/>
        <v>0</v>
      </c>
      <c r="AC57" s="13"/>
      <c r="AD57" s="85" t="str">
        <f t="shared" si="26"/>
        <v/>
      </c>
      <c r="AE57" s="4" t="str">
        <f>IF(AF57=0,"",選手!C53)</f>
        <v/>
      </c>
      <c r="AF57" s="13">
        <f t="shared" si="27"/>
        <v>0</v>
      </c>
      <c r="AG57" s="4" t="str">
        <f t="shared" si="28"/>
        <v/>
      </c>
      <c r="AH57" s="4" t="str">
        <f t="shared" si="29"/>
        <v/>
      </c>
      <c r="AI57" s="4" t="str">
        <f t="shared" si="30"/>
        <v/>
      </c>
      <c r="AJ57" s="4" t="str">
        <f t="shared" si="31"/>
        <v/>
      </c>
      <c r="AK57" s="4" t="str">
        <f t="shared" si="32"/>
        <v/>
      </c>
      <c r="AL57" s="4" t="str">
        <f t="shared" si="33"/>
        <v/>
      </c>
      <c r="AM57" s="4" t="str">
        <f t="shared" si="34"/>
        <v/>
      </c>
      <c r="AN57" s="4" t="str">
        <f t="shared" si="35"/>
        <v/>
      </c>
      <c r="AO57" s="4" t="str">
        <f t="shared" si="36"/>
        <v/>
      </c>
      <c r="AP57" s="4" t="str">
        <f t="shared" si="37"/>
        <v>999:99.99</v>
      </c>
      <c r="AQ57" s="4" t="str">
        <f t="shared" si="38"/>
        <v>999:99.99</v>
      </c>
      <c r="AR57" s="4" t="str">
        <f t="shared" si="39"/>
        <v>999:99.99</v>
      </c>
      <c r="AS57" s="4" t="str">
        <f t="shared" si="40"/>
        <v>999:99.99</v>
      </c>
      <c r="AT57" s="4">
        <f t="shared" si="19"/>
        <v>0</v>
      </c>
      <c r="AU57" s="4">
        <f t="shared" si="20"/>
        <v>0</v>
      </c>
    </row>
    <row r="58" spans="1:47" ht="16.5" customHeight="1" x14ac:dyDescent="0.15">
      <c r="A58" s="4">
        <f t="shared" si="22"/>
        <v>0</v>
      </c>
      <c r="B58" s="4" t="str">
        <f t="shared" si="23"/>
        <v/>
      </c>
      <c r="D58" s="80" t="str">
        <f t="shared" si="41"/>
        <v/>
      </c>
      <c r="E58" s="84"/>
      <c r="F58" s="143"/>
      <c r="G58" s="98"/>
      <c r="H58" s="98"/>
      <c r="I58" s="98"/>
      <c r="J58" s="98"/>
      <c r="K58" s="77"/>
      <c r="L58" s="59"/>
      <c r="M58" s="91"/>
      <c r="N58" s="77"/>
      <c r="O58" s="59"/>
      <c r="P58" s="91"/>
      <c r="Q58" s="77"/>
      <c r="R58" s="59"/>
      <c r="S58" s="59"/>
      <c r="T58" s="77"/>
      <c r="U58" s="59"/>
      <c r="V58" s="59"/>
      <c r="W58" s="139" t="str">
        <f>IF(F58="","",YEAR(申込書!$C$63)-YEAR(AD58))</f>
        <v/>
      </c>
      <c r="X58" s="161"/>
      <c r="Y58" s="161"/>
      <c r="Z58" s="144"/>
      <c r="AA58" s="13">
        <f t="shared" si="24"/>
        <v>0</v>
      </c>
      <c r="AB58" s="13">
        <f t="shared" si="25"/>
        <v>0</v>
      </c>
      <c r="AC58" s="13"/>
      <c r="AD58" s="85" t="str">
        <f t="shared" si="26"/>
        <v/>
      </c>
      <c r="AE58" s="4" t="str">
        <f>IF(AF58=0,"",選手!C54)</f>
        <v/>
      </c>
      <c r="AF58" s="13">
        <f t="shared" si="27"/>
        <v>0</v>
      </c>
      <c r="AG58" s="4" t="str">
        <f t="shared" si="28"/>
        <v/>
      </c>
      <c r="AH58" s="4" t="str">
        <f t="shared" si="29"/>
        <v/>
      </c>
      <c r="AI58" s="4" t="str">
        <f t="shared" si="30"/>
        <v/>
      </c>
      <c r="AJ58" s="4" t="str">
        <f t="shared" si="31"/>
        <v/>
      </c>
      <c r="AK58" s="4" t="str">
        <f t="shared" si="32"/>
        <v/>
      </c>
      <c r="AL58" s="4" t="str">
        <f t="shared" si="33"/>
        <v/>
      </c>
      <c r="AM58" s="4" t="str">
        <f t="shared" si="34"/>
        <v/>
      </c>
      <c r="AN58" s="4" t="str">
        <f t="shared" si="35"/>
        <v/>
      </c>
      <c r="AO58" s="4" t="str">
        <f t="shared" si="36"/>
        <v/>
      </c>
      <c r="AP58" s="4" t="str">
        <f t="shared" si="37"/>
        <v>999:99.99</v>
      </c>
      <c r="AQ58" s="4" t="str">
        <f t="shared" si="38"/>
        <v>999:99.99</v>
      </c>
      <c r="AR58" s="4" t="str">
        <f t="shared" si="39"/>
        <v>999:99.99</v>
      </c>
      <c r="AS58" s="4" t="str">
        <f t="shared" si="40"/>
        <v>999:99.99</v>
      </c>
      <c r="AT58" s="4">
        <f t="shared" si="19"/>
        <v>0</v>
      </c>
      <c r="AU58" s="4">
        <f t="shared" si="20"/>
        <v>0</v>
      </c>
    </row>
    <row r="59" spans="1:47" ht="16.5" customHeight="1" x14ac:dyDescent="0.15">
      <c r="A59" s="4">
        <f t="shared" si="22"/>
        <v>0</v>
      </c>
      <c r="B59" s="4" t="str">
        <f t="shared" si="23"/>
        <v/>
      </c>
      <c r="D59" s="80" t="str">
        <f t="shared" si="41"/>
        <v/>
      </c>
      <c r="E59" s="84"/>
      <c r="F59" s="143"/>
      <c r="G59" s="98"/>
      <c r="H59" s="98"/>
      <c r="I59" s="98"/>
      <c r="J59" s="98"/>
      <c r="K59" s="77"/>
      <c r="L59" s="59"/>
      <c r="M59" s="91"/>
      <c r="N59" s="77"/>
      <c r="O59" s="59"/>
      <c r="P59" s="91"/>
      <c r="Q59" s="77"/>
      <c r="R59" s="59"/>
      <c r="S59" s="59"/>
      <c r="T59" s="77"/>
      <c r="U59" s="59"/>
      <c r="V59" s="59"/>
      <c r="W59" s="139" t="str">
        <f>IF(F59="","",YEAR(申込書!$C$63)-YEAR(AD59))</f>
        <v/>
      </c>
      <c r="X59" s="161"/>
      <c r="Y59" s="161"/>
      <c r="Z59" s="144"/>
      <c r="AA59" s="13">
        <f t="shared" si="24"/>
        <v>0</v>
      </c>
      <c r="AB59" s="13">
        <f t="shared" si="25"/>
        <v>0</v>
      </c>
      <c r="AC59" s="13"/>
      <c r="AD59" s="85" t="str">
        <f t="shared" si="26"/>
        <v/>
      </c>
      <c r="AE59" s="4" t="str">
        <f>IF(AF59=0,"",選手!C55)</f>
        <v/>
      </c>
      <c r="AF59" s="13">
        <f t="shared" si="27"/>
        <v>0</v>
      </c>
      <c r="AG59" s="4" t="str">
        <f t="shared" si="28"/>
        <v/>
      </c>
      <c r="AH59" s="4" t="str">
        <f t="shared" si="29"/>
        <v/>
      </c>
      <c r="AI59" s="4" t="str">
        <f t="shared" si="30"/>
        <v/>
      </c>
      <c r="AJ59" s="4" t="str">
        <f t="shared" si="31"/>
        <v/>
      </c>
      <c r="AK59" s="4" t="str">
        <f t="shared" si="32"/>
        <v/>
      </c>
      <c r="AL59" s="4" t="str">
        <f t="shared" si="33"/>
        <v/>
      </c>
      <c r="AM59" s="4" t="str">
        <f t="shared" si="34"/>
        <v/>
      </c>
      <c r="AN59" s="4" t="str">
        <f t="shared" si="35"/>
        <v/>
      </c>
      <c r="AO59" s="4" t="str">
        <f t="shared" si="36"/>
        <v/>
      </c>
      <c r="AP59" s="4" t="str">
        <f t="shared" si="37"/>
        <v>999:99.99</v>
      </c>
      <c r="AQ59" s="4" t="str">
        <f t="shared" si="38"/>
        <v>999:99.99</v>
      </c>
      <c r="AR59" s="4" t="str">
        <f t="shared" si="39"/>
        <v>999:99.99</v>
      </c>
      <c r="AS59" s="4" t="str">
        <f t="shared" si="40"/>
        <v>999:99.99</v>
      </c>
      <c r="AT59" s="4">
        <f t="shared" si="19"/>
        <v>0</v>
      </c>
      <c r="AU59" s="4">
        <f t="shared" si="20"/>
        <v>0</v>
      </c>
    </row>
    <row r="60" spans="1:47" ht="16.5" customHeight="1" x14ac:dyDescent="0.15">
      <c r="A60" s="4">
        <f t="shared" si="22"/>
        <v>0</v>
      </c>
      <c r="B60" s="4" t="str">
        <f t="shared" si="23"/>
        <v/>
      </c>
      <c r="D60" s="80" t="str">
        <f t="shared" si="41"/>
        <v/>
      </c>
      <c r="E60" s="84"/>
      <c r="F60" s="143"/>
      <c r="G60" s="98"/>
      <c r="H60" s="98"/>
      <c r="I60" s="98"/>
      <c r="J60" s="98"/>
      <c r="K60" s="77"/>
      <c r="L60" s="59"/>
      <c r="M60" s="91"/>
      <c r="N60" s="77"/>
      <c r="O60" s="59"/>
      <c r="P60" s="91"/>
      <c r="Q60" s="77"/>
      <c r="R60" s="59"/>
      <c r="S60" s="59"/>
      <c r="T60" s="77"/>
      <c r="U60" s="59"/>
      <c r="V60" s="59"/>
      <c r="W60" s="139" t="str">
        <f>IF(F60="","",YEAR(申込書!$C$63)-YEAR(AD60))</f>
        <v/>
      </c>
      <c r="X60" s="161"/>
      <c r="Y60" s="161"/>
      <c r="Z60" s="144"/>
      <c r="AA60" s="13">
        <f t="shared" si="24"/>
        <v>0</v>
      </c>
      <c r="AB60" s="13">
        <f t="shared" si="25"/>
        <v>0</v>
      </c>
      <c r="AC60" s="13"/>
      <c r="AD60" s="85" t="str">
        <f t="shared" si="26"/>
        <v/>
      </c>
      <c r="AE60" s="4" t="str">
        <f>IF(AF60=0,"",選手!C56)</f>
        <v/>
      </c>
      <c r="AF60" s="13">
        <f t="shared" si="27"/>
        <v>0</v>
      </c>
      <c r="AG60" s="4" t="str">
        <f t="shared" si="28"/>
        <v/>
      </c>
      <c r="AH60" s="4" t="str">
        <f t="shared" si="29"/>
        <v/>
      </c>
      <c r="AI60" s="4" t="str">
        <f t="shared" si="30"/>
        <v/>
      </c>
      <c r="AJ60" s="4" t="str">
        <f t="shared" si="31"/>
        <v/>
      </c>
      <c r="AK60" s="4" t="str">
        <f t="shared" si="32"/>
        <v/>
      </c>
      <c r="AL60" s="4" t="str">
        <f t="shared" si="33"/>
        <v/>
      </c>
      <c r="AM60" s="4" t="str">
        <f t="shared" si="34"/>
        <v/>
      </c>
      <c r="AN60" s="4" t="str">
        <f t="shared" si="35"/>
        <v/>
      </c>
      <c r="AO60" s="4" t="str">
        <f t="shared" si="36"/>
        <v/>
      </c>
      <c r="AP60" s="4" t="str">
        <f t="shared" si="37"/>
        <v>999:99.99</v>
      </c>
      <c r="AQ60" s="4" t="str">
        <f t="shared" si="38"/>
        <v>999:99.99</v>
      </c>
      <c r="AR60" s="4" t="str">
        <f t="shared" si="39"/>
        <v>999:99.99</v>
      </c>
      <c r="AS60" s="4" t="str">
        <f t="shared" si="40"/>
        <v>999:99.99</v>
      </c>
      <c r="AT60" s="4">
        <f t="shared" si="19"/>
        <v>0</v>
      </c>
      <c r="AU60" s="4">
        <f t="shared" si="20"/>
        <v>0</v>
      </c>
    </row>
    <row r="61" spans="1:47" ht="16.5" customHeight="1" x14ac:dyDescent="0.15">
      <c r="A61" s="4">
        <f t="shared" si="22"/>
        <v>0</v>
      </c>
      <c r="B61" s="4" t="str">
        <f t="shared" si="23"/>
        <v/>
      </c>
      <c r="D61" s="80" t="str">
        <f t="shared" si="41"/>
        <v/>
      </c>
      <c r="E61" s="84"/>
      <c r="F61" s="143"/>
      <c r="G61" s="98"/>
      <c r="H61" s="98"/>
      <c r="I61" s="98"/>
      <c r="J61" s="98"/>
      <c r="K61" s="77"/>
      <c r="L61" s="59"/>
      <c r="M61" s="91"/>
      <c r="N61" s="77"/>
      <c r="O61" s="59"/>
      <c r="P61" s="91"/>
      <c r="Q61" s="77"/>
      <c r="R61" s="59"/>
      <c r="S61" s="59"/>
      <c r="T61" s="77"/>
      <c r="U61" s="59"/>
      <c r="V61" s="59"/>
      <c r="W61" s="139" t="str">
        <f>IF(F61="","",YEAR(申込書!$C$63)-YEAR(AD61))</f>
        <v/>
      </c>
      <c r="X61" s="161"/>
      <c r="Y61" s="161"/>
      <c r="Z61" s="144"/>
      <c r="AA61" s="13">
        <f t="shared" si="24"/>
        <v>0</v>
      </c>
      <c r="AB61" s="13">
        <f t="shared" si="25"/>
        <v>0</v>
      </c>
      <c r="AC61" s="13"/>
      <c r="AD61" s="85" t="str">
        <f t="shared" si="26"/>
        <v/>
      </c>
      <c r="AE61" s="4" t="str">
        <f>IF(AF61=0,"",選手!C57)</f>
        <v/>
      </c>
      <c r="AF61" s="13">
        <f t="shared" si="27"/>
        <v>0</v>
      </c>
      <c r="AG61" s="4" t="str">
        <f t="shared" si="28"/>
        <v/>
      </c>
      <c r="AH61" s="4" t="str">
        <f t="shared" si="29"/>
        <v/>
      </c>
      <c r="AI61" s="4" t="str">
        <f t="shared" si="30"/>
        <v/>
      </c>
      <c r="AJ61" s="4" t="str">
        <f t="shared" si="31"/>
        <v/>
      </c>
      <c r="AK61" s="4" t="str">
        <f t="shared" si="32"/>
        <v/>
      </c>
      <c r="AL61" s="4" t="str">
        <f t="shared" si="33"/>
        <v/>
      </c>
      <c r="AM61" s="4" t="str">
        <f t="shared" si="34"/>
        <v/>
      </c>
      <c r="AN61" s="4" t="str">
        <f t="shared" si="35"/>
        <v/>
      </c>
      <c r="AO61" s="4" t="str">
        <f t="shared" si="36"/>
        <v/>
      </c>
      <c r="AP61" s="4" t="str">
        <f t="shared" si="37"/>
        <v>999:99.99</v>
      </c>
      <c r="AQ61" s="4" t="str">
        <f t="shared" si="38"/>
        <v>999:99.99</v>
      </c>
      <c r="AR61" s="4" t="str">
        <f t="shared" si="39"/>
        <v>999:99.99</v>
      </c>
      <c r="AS61" s="4" t="str">
        <f t="shared" si="40"/>
        <v>999:99.99</v>
      </c>
      <c r="AT61" s="4">
        <f t="shared" si="19"/>
        <v>0</v>
      </c>
      <c r="AU61" s="4">
        <f t="shared" si="20"/>
        <v>0</v>
      </c>
    </row>
    <row r="62" spans="1:47" ht="16.5" customHeight="1" x14ac:dyDescent="0.15">
      <c r="A62" s="4">
        <f t="shared" si="22"/>
        <v>0</v>
      </c>
      <c r="B62" s="4" t="str">
        <f t="shared" si="23"/>
        <v/>
      </c>
      <c r="D62" s="80" t="str">
        <f t="shared" si="41"/>
        <v/>
      </c>
      <c r="E62" s="84"/>
      <c r="F62" s="143"/>
      <c r="G62" s="98"/>
      <c r="H62" s="98"/>
      <c r="I62" s="98"/>
      <c r="J62" s="98"/>
      <c r="K62" s="77"/>
      <c r="L62" s="59"/>
      <c r="M62" s="91"/>
      <c r="N62" s="77"/>
      <c r="O62" s="59"/>
      <c r="P62" s="91"/>
      <c r="Q62" s="77"/>
      <c r="R62" s="59"/>
      <c r="S62" s="59"/>
      <c r="T62" s="77"/>
      <c r="U62" s="59"/>
      <c r="V62" s="59"/>
      <c r="W62" s="139" t="str">
        <f>IF(F62="","",YEAR(申込書!$C$63)-YEAR(AD62))</f>
        <v/>
      </c>
      <c r="X62" s="161"/>
      <c r="Y62" s="161"/>
      <c r="Z62" s="144"/>
      <c r="AA62" s="13">
        <f t="shared" si="24"/>
        <v>0</v>
      </c>
      <c r="AB62" s="13">
        <f t="shared" si="25"/>
        <v>0</v>
      </c>
      <c r="AC62" s="13"/>
      <c r="AD62" s="85" t="str">
        <f t="shared" si="26"/>
        <v/>
      </c>
      <c r="AE62" s="4" t="str">
        <f>IF(AF62=0,"",選手!C58)</f>
        <v/>
      </c>
      <c r="AF62" s="13">
        <f t="shared" si="27"/>
        <v>0</v>
      </c>
      <c r="AG62" s="4" t="str">
        <f t="shared" si="28"/>
        <v/>
      </c>
      <c r="AH62" s="4" t="str">
        <f t="shared" si="29"/>
        <v/>
      </c>
      <c r="AI62" s="4" t="str">
        <f t="shared" si="30"/>
        <v/>
      </c>
      <c r="AJ62" s="4" t="str">
        <f t="shared" si="31"/>
        <v/>
      </c>
      <c r="AK62" s="4" t="str">
        <f t="shared" si="32"/>
        <v/>
      </c>
      <c r="AL62" s="4" t="str">
        <f t="shared" si="33"/>
        <v/>
      </c>
      <c r="AM62" s="4" t="str">
        <f t="shared" si="34"/>
        <v/>
      </c>
      <c r="AN62" s="4" t="str">
        <f t="shared" si="35"/>
        <v/>
      </c>
      <c r="AO62" s="4" t="str">
        <f t="shared" si="36"/>
        <v/>
      </c>
      <c r="AP62" s="4" t="str">
        <f t="shared" si="37"/>
        <v>999:99.99</v>
      </c>
      <c r="AQ62" s="4" t="str">
        <f t="shared" si="38"/>
        <v>999:99.99</v>
      </c>
      <c r="AR62" s="4" t="str">
        <f t="shared" si="39"/>
        <v>999:99.99</v>
      </c>
      <c r="AS62" s="4" t="str">
        <f t="shared" si="40"/>
        <v>999:99.99</v>
      </c>
      <c r="AT62" s="4">
        <f t="shared" si="19"/>
        <v>0</v>
      </c>
      <c r="AU62" s="4">
        <f t="shared" si="20"/>
        <v>0</v>
      </c>
    </row>
    <row r="63" spans="1:47" ht="16.5" customHeight="1" x14ac:dyDescent="0.15">
      <c r="A63" s="4">
        <f t="shared" si="22"/>
        <v>0</v>
      </c>
      <c r="B63" s="4" t="str">
        <f t="shared" si="23"/>
        <v/>
      </c>
      <c r="D63" s="80" t="str">
        <f t="shared" si="41"/>
        <v/>
      </c>
      <c r="E63" s="84"/>
      <c r="F63" s="143"/>
      <c r="G63" s="98"/>
      <c r="H63" s="98"/>
      <c r="I63" s="98"/>
      <c r="J63" s="98"/>
      <c r="K63" s="77"/>
      <c r="L63" s="59"/>
      <c r="M63" s="91"/>
      <c r="N63" s="77"/>
      <c r="O63" s="59"/>
      <c r="P63" s="91"/>
      <c r="Q63" s="77"/>
      <c r="R63" s="59"/>
      <c r="S63" s="59"/>
      <c r="T63" s="77"/>
      <c r="U63" s="59"/>
      <c r="V63" s="59"/>
      <c r="W63" s="139" t="str">
        <f>IF(F63="","",YEAR(申込書!$C$63)-YEAR(AD63))</f>
        <v/>
      </c>
      <c r="X63" s="161"/>
      <c r="Y63" s="161"/>
      <c r="Z63" s="144"/>
      <c r="AA63" s="13">
        <f t="shared" si="24"/>
        <v>0</v>
      </c>
      <c r="AB63" s="13">
        <f t="shared" si="25"/>
        <v>0</v>
      </c>
      <c r="AC63" s="13"/>
      <c r="AD63" s="85" t="str">
        <f t="shared" si="26"/>
        <v/>
      </c>
      <c r="AE63" s="4" t="str">
        <f>IF(AF63=0,"",選手!C59)</f>
        <v/>
      </c>
      <c r="AF63" s="13">
        <f t="shared" si="27"/>
        <v>0</v>
      </c>
      <c r="AG63" s="4" t="str">
        <f t="shared" si="28"/>
        <v/>
      </c>
      <c r="AH63" s="4" t="str">
        <f t="shared" si="29"/>
        <v/>
      </c>
      <c r="AI63" s="4" t="str">
        <f t="shared" si="30"/>
        <v/>
      </c>
      <c r="AJ63" s="4" t="str">
        <f t="shared" si="31"/>
        <v/>
      </c>
      <c r="AK63" s="4" t="str">
        <f t="shared" si="32"/>
        <v/>
      </c>
      <c r="AL63" s="4" t="str">
        <f t="shared" si="33"/>
        <v/>
      </c>
      <c r="AM63" s="4" t="str">
        <f t="shared" si="34"/>
        <v/>
      </c>
      <c r="AN63" s="4" t="str">
        <f t="shared" si="35"/>
        <v/>
      </c>
      <c r="AO63" s="4" t="str">
        <f t="shared" si="36"/>
        <v/>
      </c>
      <c r="AP63" s="4" t="str">
        <f t="shared" si="37"/>
        <v>999:99.99</v>
      </c>
      <c r="AQ63" s="4" t="str">
        <f t="shared" si="38"/>
        <v>999:99.99</v>
      </c>
      <c r="AR63" s="4" t="str">
        <f t="shared" si="39"/>
        <v>999:99.99</v>
      </c>
      <c r="AS63" s="4" t="str">
        <f t="shared" si="40"/>
        <v>999:99.99</v>
      </c>
      <c r="AT63" s="4">
        <f t="shared" si="19"/>
        <v>0</v>
      </c>
      <c r="AU63" s="4">
        <f t="shared" si="20"/>
        <v>0</v>
      </c>
    </row>
    <row r="64" spans="1:47" ht="16.5" customHeight="1" x14ac:dyDescent="0.15">
      <c r="A64" s="4">
        <f t="shared" si="22"/>
        <v>0</v>
      </c>
      <c r="B64" s="4" t="str">
        <f t="shared" si="23"/>
        <v/>
      </c>
      <c r="D64" s="80" t="str">
        <f t="shared" si="41"/>
        <v/>
      </c>
      <c r="E64" s="84"/>
      <c r="F64" s="143"/>
      <c r="G64" s="98"/>
      <c r="H64" s="98"/>
      <c r="I64" s="98"/>
      <c r="J64" s="98"/>
      <c r="K64" s="77"/>
      <c r="L64" s="59"/>
      <c r="M64" s="91"/>
      <c r="N64" s="77"/>
      <c r="O64" s="59"/>
      <c r="P64" s="91"/>
      <c r="Q64" s="77"/>
      <c r="R64" s="59"/>
      <c r="S64" s="59"/>
      <c r="T64" s="77"/>
      <c r="U64" s="59"/>
      <c r="V64" s="59"/>
      <c r="W64" s="139" t="str">
        <f>IF(F64="","",YEAR(申込書!$C$63)-YEAR(AD64))</f>
        <v/>
      </c>
      <c r="X64" s="161"/>
      <c r="Y64" s="161"/>
      <c r="Z64" s="144"/>
      <c r="AA64" s="13">
        <f t="shared" si="24"/>
        <v>0</v>
      </c>
      <c r="AB64" s="13">
        <f t="shared" si="25"/>
        <v>0</v>
      </c>
      <c r="AC64" s="13"/>
      <c r="AD64" s="85" t="str">
        <f t="shared" si="26"/>
        <v/>
      </c>
      <c r="AE64" s="4" t="str">
        <f>IF(AF64=0,"",選手!C60)</f>
        <v/>
      </c>
      <c r="AF64" s="13">
        <f t="shared" si="27"/>
        <v>0</v>
      </c>
      <c r="AG64" s="4" t="str">
        <f t="shared" si="28"/>
        <v/>
      </c>
      <c r="AH64" s="4" t="str">
        <f t="shared" si="29"/>
        <v/>
      </c>
      <c r="AI64" s="4" t="str">
        <f t="shared" si="30"/>
        <v/>
      </c>
      <c r="AJ64" s="4" t="str">
        <f t="shared" si="31"/>
        <v/>
      </c>
      <c r="AK64" s="4" t="str">
        <f t="shared" si="32"/>
        <v/>
      </c>
      <c r="AL64" s="4" t="str">
        <f t="shared" si="33"/>
        <v/>
      </c>
      <c r="AM64" s="4" t="str">
        <f t="shared" si="34"/>
        <v/>
      </c>
      <c r="AN64" s="4" t="str">
        <f t="shared" si="35"/>
        <v/>
      </c>
      <c r="AO64" s="4" t="str">
        <f t="shared" si="36"/>
        <v/>
      </c>
      <c r="AP64" s="4" t="str">
        <f t="shared" si="37"/>
        <v>999:99.99</v>
      </c>
      <c r="AQ64" s="4" t="str">
        <f t="shared" si="38"/>
        <v>999:99.99</v>
      </c>
      <c r="AR64" s="4" t="str">
        <f t="shared" si="39"/>
        <v>999:99.99</v>
      </c>
      <c r="AS64" s="4" t="str">
        <f t="shared" si="40"/>
        <v>999:99.99</v>
      </c>
      <c r="AT64" s="4">
        <f t="shared" si="19"/>
        <v>0</v>
      </c>
      <c r="AU64" s="4">
        <f t="shared" si="20"/>
        <v>0</v>
      </c>
    </row>
    <row r="65" spans="1:47" ht="16.5" customHeight="1" x14ac:dyDescent="0.15">
      <c r="A65" s="4">
        <f t="shared" si="22"/>
        <v>0</v>
      </c>
      <c r="B65" s="4" t="str">
        <f t="shared" si="23"/>
        <v/>
      </c>
      <c r="D65" s="80" t="str">
        <f t="shared" si="41"/>
        <v/>
      </c>
      <c r="E65" s="84"/>
      <c r="F65" s="143"/>
      <c r="G65" s="98"/>
      <c r="H65" s="98"/>
      <c r="I65" s="98"/>
      <c r="J65" s="98"/>
      <c r="K65" s="77"/>
      <c r="L65" s="59"/>
      <c r="M65" s="91"/>
      <c r="N65" s="77"/>
      <c r="O65" s="59"/>
      <c r="P65" s="91"/>
      <c r="Q65" s="77"/>
      <c r="R65" s="59"/>
      <c r="S65" s="59"/>
      <c r="T65" s="77"/>
      <c r="U65" s="59"/>
      <c r="V65" s="59"/>
      <c r="W65" s="139" t="str">
        <f>IF(F65="","",YEAR(申込書!$C$63)-YEAR(AD65))</f>
        <v/>
      </c>
      <c r="X65" s="161"/>
      <c r="Y65" s="161"/>
      <c r="Z65" s="144"/>
      <c r="AA65" s="13">
        <f t="shared" si="24"/>
        <v>0</v>
      </c>
      <c r="AB65" s="13">
        <f t="shared" si="25"/>
        <v>0</v>
      </c>
      <c r="AC65" s="13"/>
      <c r="AD65" s="85" t="str">
        <f t="shared" si="26"/>
        <v/>
      </c>
      <c r="AE65" s="4" t="str">
        <f>IF(AF65=0,"",選手!C61)</f>
        <v/>
      </c>
      <c r="AF65" s="13">
        <f t="shared" si="27"/>
        <v>0</v>
      </c>
      <c r="AG65" s="4" t="str">
        <f t="shared" si="28"/>
        <v/>
      </c>
      <c r="AH65" s="4" t="str">
        <f t="shared" si="29"/>
        <v/>
      </c>
      <c r="AI65" s="4" t="str">
        <f t="shared" si="30"/>
        <v/>
      </c>
      <c r="AJ65" s="4" t="str">
        <f t="shared" si="31"/>
        <v/>
      </c>
      <c r="AK65" s="4" t="str">
        <f t="shared" si="32"/>
        <v/>
      </c>
      <c r="AL65" s="4" t="str">
        <f t="shared" si="33"/>
        <v/>
      </c>
      <c r="AM65" s="4" t="str">
        <f t="shared" si="34"/>
        <v/>
      </c>
      <c r="AN65" s="4" t="str">
        <f t="shared" si="35"/>
        <v/>
      </c>
      <c r="AO65" s="4" t="str">
        <f t="shared" si="36"/>
        <v/>
      </c>
      <c r="AP65" s="4" t="str">
        <f t="shared" si="37"/>
        <v>999:99.99</v>
      </c>
      <c r="AQ65" s="4" t="str">
        <f t="shared" si="38"/>
        <v>999:99.99</v>
      </c>
      <c r="AR65" s="4" t="str">
        <f t="shared" si="39"/>
        <v>999:99.99</v>
      </c>
      <c r="AS65" s="4" t="str">
        <f t="shared" si="40"/>
        <v>999:99.99</v>
      </c>
      <c r="AT65" s="4">
        <f t="shared" si="19"/>
        <v>0</v>
      </c>
      <c r="AU65" s="4">
        <f t="shared" si="20"/>
        <v>0</v>
      </c>
    </row>
    <row r="66" spans="1:47" ht="16.5" customHeight="1" x14ac:dyDescent="0.15">
      <c r="A66" s="4">
        <f t="shared" si="22"/>
        <v>0</v>
      </c>
      <c r="B66" s="4" t="str">
        <f t="shared" si="23"/>
        <v/>
      </c>
      <c r="D66" s="80" t="str">
        <f t="shared" si="41"/>
        <v/>
      </c>
      <c r="E66" s="84"/>
      <c r="F66" s="143"/>
      <c r="G66" s="98"/>
      <c r="H66" s="98"/>
      <c r="I66" s="98"/>
      <c r="J66" s="98"/>
      <c r="K66" s="77"/>
      <c r="L66" s="59"/>
      <c r="M66" s="91"/>
      <c r="N66" s="77"/>
      <c r="O66" s="59"/>
      <c r="P66" s="91"/>
      <c r="Q66" s="77"/>
      <c r="R66" s="59"/>
      <c r="S66" s="59"/>
      <c r="T66" s="77"/>
      <c r="U66" s="59"/>
      <c r="V66" s="59"/>
      <c r="W66" s="139" t="str">
        <f>IF(F66="","",YEAR(申込書!$C$63)-YEAR(AD66))</f>
        <v/>
      </c>
      <c r="X66" s="161"/>
      <c r="Y66" s="161"/>
      <c r="Z66" s="144"/>
      <c r="AA66" s="13">
        <f t="shared" si="24"/>
        <v>0</v>
      </c>
      <c r="AB66" s="13">
        <f t="shared" si="25"/>
        <v>0</v>
      </c>
      <c r="AC66" s="13"/>
      <c r="AD66" s="85" t="str">
        <f t="shared" si="26"/>
        <v/>
      </c>
      <c r="AE66" s="4" t="str">
        <f>IF(AF66=0,"",選手!C62)</f>
        <v/>
      </c>
      <c r="AF66" s="13">
        <f t="shared" si="27"/>
        <v>0</v>
      </c>
      <c r="AG66" s="4" t="str">
        <f t="shared" si="28"/>
        <v/>
      </c>
      <c r="AH66" s="4" t="str">
        <f t="shared" si="29"/>
        <v/>
      </c>
      <c r="AI66" s="4" t="str">
        <f t="shared" si="30"/>
        <v/>
      </c>
      <c r="AJ66" s="4" t="str">
        <f t="shared" si="31"/>
        <v/>
      </c>
      <c r="AK66" s="4" t="str">
        <f t="shared" si="32"/>
        <v/>
      </c>
      <c r="AL66" s="4" t="str">
        <f t="shared" si="33"/>
        <v/>
      </c>
      <c r="AM66" s="4" t="str">
        <f t="shared" si="34"/>
        <v/>
      </c>
      <c r="AN66" s="4" t="str">
        <f t="shared" si="35"/>
        <v/>
      </c>
      <c r="AO66" s="4" t="str">
        <f t="shared" si="36"/>
        <v/>
      </c>
      <c r="AP66" s="4" t="str">
        <f t="shared" si="37"/>
        <v>999:99.99</v>
      </c>
      <c r="AQ66" s="4" t="str">
        <f t="shared" si="38"/>
        <v>999:99.99</v>
      </c>
      <c r="AR66" s="4" t="str">
        <f t="shared" si="39"/>
        <v>999:99.99</v>
      </c>
      <c r="AS66" s="4" t="str">
        <f t="shared" si="40"/>
        <v>999:99.99</v>
      </c>
      <c r="AT66" s="4">
        <f t="shared" si="19"/>
        <v>0</v>
      </c>
      <c r="AU66" s="4">
        <f t="shared" si="20"/>
        <v>0</v>
      </c>
    </row>
    <row r="67" spans="1:47" ht="16.5" customHeight="1" x14ac:dyDescent="0.15">
      <c r="A67" s="4">
        <f t="shared" si="22"/>
        <v>0</v>
      </c>
      <c r="B67" s="4" t="str">
        <f t="shared" si="23"/>
        <v/>
      </c>
      <c r="D67" s="80" t="str">
        <f t="shared" si="41"/>
        <v/>
      </c>
      <c r="E67" s="84"/>
      <c r="F67" s="143"/>
      <c r="G67" s="98"/>
      <c r="H67" s="98"/>
      <c r="I67" s="98"/>
      <c r="J67" s="98"/>
      <c r="K67" s="77"/>
      <c r="L67" s="59"/>
      <c r="M67" s="91"/>
      <c r="N67" s="77"/>
      <c r="O67" s="59"/>
      <c r="P67" s="91"/>
      <c r="Q67" s="77"/>
      <c r="R67" s="59"/>
      <c r="S67" s="59"/>
      <c r="T67" s="77"/>
      <c r="U67" s="59"/>
      <c r="V67" s="59"/>
      <c r="W67" s="139" t="str">
        <f>IF(F67="","",YEAR(申込書!$C$63)-YEAR(AD67))</f>
        <v/>
      </c>
      <c r="X67" s="161"/>
      <c r="Y67" s="161"/>
      <c r="Z67" s="144"/>
      <c r="AA67" s="13">
        <f t="shared" si="24"/>
        <v>0</v>
      </c>
      <c r="AB67" s="13">
        <f t="shared" si="25"/>
        <v>0</v>
      </c>
      <c r="AC67" s="13"/>
      <c r="AD67" s="85" t="str">
        <f t="shared" si="26"/>
        <v/>
      </c>
      <c r="AE67" s="4" t="str">
        <f>IF(AF67=0,"",選手!C63)</f>
        <v/>
      </c>
      <c r="AF67" s="13">
        <f t="shared" si="27"/>
        <v>0</v>
      </c>
      <c r="AG67" s="4" t="str">
        <f t="shared" si="28"/>
        <v/>
      </c>
      <c r="AH67" s="4" t="str">
        <f t="shared" si="29"/>
        <v/>
      </c>
      <c r="AI67" s="4" t="str">
        <f t="shared" si="30"/>
        <v/>
      </c>
      <c r="AJ67" s="4" t="str">
        <f t="shared" si="31"/>
        <v/>
      </c>
      <c r="AK67" s="4" t="str">
        <f t="shared" si="32"/>
        <v/>
      </c>
      <c r="AL67" s="4" t="str">
        <f t="shared" si="33"/>
        <v/>
      </c>
      <c r="AM67" s="4" t="str">
        <f t="shared" si="34"/>
        <v/>
      </c>
      <c r="AN67" s="4" t="str">
        <f t="shared" si="35"/>
        <v/>
      </c>
      <c r="AO67" s="4" t="str">
        <f t="shared" si="36"/>
        <v/>
      </c>
      <c r="AP67" s="4" t="str">
        <f t="shared" si="37"/>
        <v>999:99.99</v>
      </c>
      <c r="AQ67" s="4" t="str">
        <f t="shared" si="38"/>
        <v>999:99.99</v>
      </c>
      <c r="AR67" s="4" t="str">
        <f t="shared" si="39"/>
        <v>999:99.99</v>
      </c>
      <c r="AS67" s="4" t="str">
        <f t="shared" si="40"/>
        <v>999:99.99</v>
      </c>
      <c r="AT67" s="4">
        <f t="shared" si="19"/>
        <v>0</v>
      </c>
      <c r="AU67" s="4">
        <f t="shared" si="20"/>
        <v>0</v>
      </c>
    </row>
    <row r="68" spans="1:47" ht="16.5" customHeight="1" x14ac:dyDescent="0.15">
      <c r="A68" s="4">
        <f t="shared" si="22"/>
        <v>0</v>
      </c>
      <c r="B68" s="4" t="str">
        <f t="shared" si="23"/>
        <v/>
      </c>
      <c r="D68" s="80" t="str">
        <f t="shared" si="41"/>
        <v/>
      </c>
      <c r="E68" s="84"/>
      <c r="F68" s="143"/>
      <c r="G68" s="98"/>
      <c r="H68" s="98"/>
      <c r="I68" s="98"/>
      <c r="J68" s="98"/>
      <c r="K68" s="77"/>
      <c r="L68" s="59"/>
      <c r="M68" s="91"/>
      <c r="N68" s="77"/>
      <c r="O68" s="59"/>
      <c r="P68" s="91"/>
      <c r="Q68" s="77"/>
      <c r="R68" s="59"/>
      <c r="S68" s="59"/>
      <c r="T68" s="77"/>
      <c r="U68" s="59"/>
      <c r="V68" s="59"/>
      <c r="W68" s="139" t="str">
        <f>IF(F68="","",YEAR(申込書!$C$63)-YEAR(AD68))</f>
        <v/>
      </c>
      <c r="X68" s="161"/>
      <c r="Y68" s="161"/>
      <c r="Z68" s="144"/>
      <c r="AA68" s="13">
        <f t="shared" si="24"/>
        <v>0</v>
      </c>
      <c r="AB68" s="13">
        <f t="shared" si="25"/>
        <v>0</v>
      </c>
      <c r="AC68" s="13"/>
      <c r="AD68" s="85" t="str">
        <f t="shared" si="26"/>
        <v/>
      </c>
      <c r="AE68" s="4" t="str">
        <f>IF(AF68=0,"",選手!C64)</f>
        <v/>
      </c>
      <c r="AF68" s="13">
        <f t="shared" si="27"/>
        <v>0</v>
      </c>
      <c r="AG68" s="4" t="str">
        <f t="shared" si="28"/>
        <v/>
      </c>
      <c r="AH68" s="4" t="str">
        <f t="shared" si="29"/>
        <v/>
      </c>
      <c r="AI68" s="4" t="str">
        <f t="shared" si="30"/>
        <v/>
      </c>
      <c r="AJ68" s="4" t="str">
        <f t="shared" si="31"/>
        <v/>
      </c>
      <c r="AK68" s="4" t="str">
        <f t="shared" si="32"/>
        <v/>
      </c>
      <c r="AL68" s="4" t="str">
        <f t="shared" si="33"/>
        <v/>
      </c>
      <c r="AM68" s="4" t="str">
        <f t="shared" si="34"/>
        <v/>
      </c>
      <c r="AN68" s="4" t="str">
        <f t="shared" si="35"/>
        <v/>
      </c>
      <c r="AO68" s="4" t="str">
        <f t="shared" si="36"/>
        <v/>
      </c>
      <c r="AP68" s="4" t="str">
        <f t="shared" si="37"/>
        <v>999:99.99</v>
      </c>
      <c r="AQ68" s="4" t="str">
        <f t="shared" si="38"/>
        <v>999:99.99</v>
      </c>
      <c r="AR68" s="4" t="str">
        <f t="shared" si="39"/>
        <v>999:99.99</v>
      </c>
      <c r="AS68" s="4" t="str">
        <f t="shared" si="40"/>
        <v>999:99.99</v>
      </c>
      <c r="AT68" s="4">
        <f t="shared" si="19"/>
        <v>0</v>
      </c>
      <c r="AU68" s="4">
        <f t="shared" si="20"/>
        <v>0</v>
      </c>
    </row>
    <row r="69" spans="1:47" ht="16.5" customHeight="1" x14ac:dyDescent="0.15">
      <c r="A69" s="4">
        <f t="shared" si="22"/>
        <v>0</v>
      </c>
      <c r="B69" s="4" t="str">
        <f t="shared" si="23"/>
        <v/>
      </c>
      <c r="D69" s="80" t="str">
        <f t="shared" si="41"/>
        <v/>
      </c>
      <c r="E69" s="84"/>
      <c r="F69" s="143"/>
      <c r="G69" s="98"/>
      <c r="H69" s="98"/>
      <c r="I69" s="98"/>
      <c r="J69" s="98"/>
      <c r="K69" s="77"/>
      <c r="L69" s="59"/>
      <c r="M69" s="91"/>
      <c r="N69" s="77"/>
      <c r="O69" s="59"/>
      <c r="P69" s="91"/>
      <c r="Q69" s="77"/>
      <c r="R69" s="59"/>
      <c r="S69" s="59"/>
      <c r="T69" s="77"/>
      <c r="U69" s="59"/>
      <c r="V69" s="59"/>
      <c r="W69" s="139" t="str">
        <f>IF(F69="","",YEAR(申込書!$C$63)-YEAR(AD69))</f>
        <v/>
      </c>
      <c r="X69" s="161"/>
      <c r="Y69" s="161"/>
      <c r="Z69" s="144"/>
      <c r="AA69" s="13">
        <f t="shared" si="24"/>
        <v>0</v>
      </c>
      <c r="AB69" s="13">
        <f t="shared" si="25"/>
        <v>0</v>
      </c>
      <c r="AC69" s="13"/>
      <c r="AD69" s="85" t="str">
        <f t="shared" si="26"/>
        <v/>
      </c>
      <c r="AE69" s="4" t="str">
        <f>IF(AF69=0,"",選手!C65)</f>
        <v/>
      </c>
      <c r="AF69" s="13">
        <f t="shared" si="27"/>
        <v>0</v>
      </c>
      <c r="AG69" s="4" t="str">
        <f t="shared" si="28"/>
        <v/>
      </c>
      <c r="AH69" s="4" t="str">
        <f t="shared" si="29"/>
        <v/>
      </c>
      <c r="AI69" s="4" t="str">
        <f t="shared" si="30"/>
        <v/>
      </c>
      <c r="AJ69" s="4" t="str">
        <f t="shared" si="31"/>
        <v/>
      </c>
      <c r="AK69" s="4" t="str">
        <f t="shared" si="32"/>
        <v/>
      </c>
      <c r="AL69" s="4" t="str">
        <f t="shared" si="33"/>
        <v/>
      </c>
      <c r="AM69" s="4" t="str">
        <f t="shared" si="34"/>
        <v/>
      </c>
      <c r="AN69" s="4" t="str">
        <f t="shared" si="35"/>
        <v/>
      </c>
      <c r="AO69" s="4" t="str">
        <f t="shared" si="36"/>
        <v/>
      </c>
      <c r="AP69" s="4" t="str">
        <f t="shared" si="37"/>
        <v>999:99.99</v>
      </c>
      <c r="AQ69" s="4" t="str">
        <f t="shared" si="38"/>
        <v>999:99.99</v>
      </c>
      <c r="AR69" s="4" t="str">
        <f t="shared" si="39"/>
        <v>999:99.99</v>
      </c>
      <c r="AS69" s="4" t="str">
        <f t="shared" si="40"/>
        <v>999:99.99</v>
      </c>
      <c r="AT69" s="4">
        <f t="shared" si="19"/>
        <v>0</v>
      </c>
      <c r="AU69" s="4">
        <f t="shared" si="20"/>
        <v>0</v>
      </c>
    </row>
    <row r="70" spans="1:47" ht="16.5" customHeight="1" x14ac:dyDescent="0.15">
      <c r="A70" s="4">
        <f t="shared" ref="A70:A87" si="42">A69+IF(AE70="",0,1)</f>
        <v>0</v>
      </c>
      <c r="B70" s="4" t="str">
        <f t="shared" ref="B70:B87" si="43">IF(AE70="","",A70)</f>
        <v/>
      </c>
      <c r="D70" s="80" t="str">
        <f t="shared" si="41"/>
        <v/>
      </c>
      <c r="E70" s="84"/>
      <c r="F70" s="143"/>
      <c r="G70" s="98"/>
      <c r="H70" s="98"/>
      <c r="I70" s="98"/>
      <c r="J70" s="98"/>
      <c r="K70" s="77"/>
      <c r="L70" s="59"/>
      <c r="M70" s="91"/>
      <c r="N70" s="77"/>
      <c r="O70" s="59"/>
      <c r="P70" s="91"/>
      <c r="Q70" s="77"/>
      <c r="R70" s="59"/>
      <c r="S70" s="59"/>
      <c r="T70" s="77"/>
      <c r="U70" s="59"/>
      <c r="V70" s="59"/>
      <c r="W70" s="139" t="str">
        <f>IF(F70="","",YEAR(申込書!$C$63)-YEAR(AD70))</f>
        <v/>
      </c>
      <c r="X70" s="161"/>
      <c r="Y70" s="161"/>
      <c r="Z70" s="144"/>
      <c r="AA70" s="13">
        <f t="shared" si="24"/>
        <v>0</v>
      </c>
      <c r="AB70" s="13">
        <f t="shared" si="25"/>
        <v>0</v>
      </c>
      <c r="AC70" s="13"/>
      <c r="AD70" s="85" t="str">
        <f t="shared" si="26"/>
        <v/>
      </c>
      <c r="AE70" s="4" t="str">
        <f>IF(AF70=0,"",選手!C66)</f>
        <v/>
      </c>
      <c r="AF70" s="13">
        <f t="shared" si="27"/>
        <v>0</v>
      </c>
      <c r="AG70" s="4" t="str">
        <f t="shared" si="28"/>
        <v/>
      </c>
      <c r="AH70" s="4" t="str">
        <f t="shared" si="29"/>
        <v/>
      </c>
      <c r="AI70" s="4" t="str">
        <f t="shared" si="30"/>
        <v/>
      </c>
      <c r="AJ70" s="4" t="str">
        <f t="shared" si="31"/>
        <v/>
      </c>
      <c r="AK70" s="4" t="str">
        <f t="shared" si="32"/>
        <v/>
      </c>
      <c r="AL70" s="4" t="str">
        <f t="shared" si="33"/>
        <v/>
      </c>
      <c r="AM70" s="4" t="str">
        <f t="shared" si="34"/>
        <v/>
      </c>
      <c r="AN70" s="4" t="str">
        <f t="shared" si="35"/>
        <v/>
      </c>
      <c r="AO70" s="4" t="str">
        <f t="shared" si="36"/>
        <v/>
      </c>
      <c r="AP70" s="4" t="str">
        <f t="shared" si="37"/>
        <v>999:99.99</v>
      </c>
      <c r="AQ70" s="4" t="str">
        <f t="shared" si="38"/>
        <v>999:99.99</v>
      </c>
      <c r="AR70" s="4" t="str">
        <f t="shared" si="39"/>
        <v>999:99.99</v>
      </c>
      <c r="AS70" s="4" t="str">
        <f t="shared" si="40"/>
        <v>999:99.99</v>
      </c>
      <c r="AT70" s="4">
        <f t="shared" si="19"/>
        <v>0</v>
      </c>
      <c r="AU70" s="4">
        <f t="shared" si="20"/>
        <v>0</v>
      </c>
    </row>
    <row r="71" spans="1:47" ht="16.5" customHeight="1" x14ac:dyDescent="0.15">
      <c r="A71" s="4">
        <f t="shared" si="42"/>
        <v>0</v>
      </c>
      <c r="B71" s="4" t="str">
        <f t="shared" si="43"/>
        <v/>
      </c>
      <c r="D71" s="80" t="str">
        <f t="shared" si="41"/>
        <v/>
      </c>
      <c r="E71" s="84"/>
      <c r="F71" s="143"/>
      <c r="G71" s="98"/>
      <c r="H71" s="98"/>
      <c r="I71" s="98"/>
      <c r="J71" s="98"/>
      <c r="K71" s="77"/>
      <c r="L71" s="59"/>
      <c r="M71" s="91"/>
      <c r="N71" s="77"/>
      <c r="O71" s="59"/>
      <c r="P71" s="91"/>
      <c r="Q71" s="77"/>
      <c r="R71" s="59"/>
      <c r="S71" s="59"/>
      <c r="T71" s="77"/>
      <c r="U71" s="59"/>
      <c r="V71" s="59"/>
      <c r="W71" s="139" t="str">
        <f>IF(F71="","",YEAR(申込書!$C$63)-YEAR(AD71))</f>
        <v/>
      </c>
      <c r="X71" s="161"/>
      <c r="Y71" s="161"/>
      <c r="Z71" s="144"/>
      <c r="AA71" s="13">
        <f t="shared" si="24"/>
        <v>0</v>
      </c>
      <c r="AB71" s="13">
        <f t="shared" si="25"/>
        <v>0</v>
      </c>
      <c r="AC71" s="13"/>
      <c r="AD71" s="85" t="str">
        <f t="shared" si="26"/>
        <v/>
      </c>
      <c r="AE71" s="4" t="str">
        <f>IF(AF71=0,"",選手!C67)</f>
        <v/>
      </c>
      <c r="AF71" s="13">
        <f t="shared" si="27"/>
        <v>0</v>
      </c>
      <c r="AG71" s="4" t="str">
        <f t="shared" si="28"/>
        <v/>
      </c>
      <c r="AH71" s="4" t="str">
        <f t="shared" si="29"/>
        <v/>
      </c>
      <c r="AI71" s="4" t="str">
        <f t="shared" si="30"/>
        <v/>
      </c>
      <c r="AJ71" s="4" t="str">
        <f t="shared" si="31"/>
        <v/>
      </c>
      <c r="AK71" s="4" t="str">
        <f t="shared" si="32"/>
        <v/>
      </c>
      <c r="AL71" s="4" t="str">
        <f t="shared" si="33"/>
        <v/>
      </c>
      <c r="AM71" s="4" t="str">
        <f t="shared" si="34"/>
        <v/>
      </c>
      <c r="AN71" s="4" t="str">
        <f t="shared" si="35"/>
        <v/>
      </c>
      <c r="AO71" s="4" t="str">
        <f t="shared" si="36"/>
        <v/>
      </c>
      <c r="AP71" s="4" t="str">
        <f t="shared" ref="AP71:AP87" si="44">IF(L71="","999:99.99"," "&amp;LEFT(RIGHT("  "&amp;TEXT(L71,"0.00"),7),2)&amp;":"&amp;RIGHT(TEXT(L71,"0.00"),5))</f>
        <v>999:99.99</v>
      </c>
      <c r="AQ71" s="4" t="str">
        <f t="shared" ref="AQ71:AQ87" si="45">IF(O71="","999:99.99"," "&amp;LEFT(RIGHT("  "&amp;TEXT(O71,"0.00"),7),2)&amp;":"&amp;RIGHT(TEXT(O71,"0.00"),5))</f>
        <v>999:99.99</v>
      </c>
      <c r="AR71" s="4" t="str">
        <f t="shared" ref="AR71:AR87" si="46">IF(R71="","999:99.99"," "&amp;LEFT(RIGHT("  "&amp;TEXT(R71,"0.00"),7),2)&amp;":"&amp;RIGHT(TEXT(R71,"0.00"),5))</f>
        <v>999:99.99</v>
      </c>
      <c r="AS71" s="4" t="str">
        <f t="shared" ref="AS71:AS87" si="47">IF(U71="","999:99.99"," "&amp;LEFT(RIGHT("  "&amp;TEXT(U71,"0.00"),7),2)&amp;":"&amp;RIGHT(TEXT(U71,"0.00"),5))</f>
        <v>999:99.99</v>
      </c>
      <c r="AT71" s="4">
        <f t="shared" ref="AT71:AT87" si="48">IF(OR(AND(K71&lt;&gt;"",M71="○"),AND(N71&lt;&gt;"",P71="○"),AND(Q71&lt;&gt;"",S71="○"),AND(T71&lt;&gt;"",V71="○")),1,0)</f>
        <v>0</v>
      </c>
      <c r="AU71" s="4">
        <f t="shared" ref="AU71:AU87" si="49">IF(AND(K71&lt;&gt;"",M71="○"),1,0)+IF(AND(N71&lt;&gt;"",P71="○"),1,0)+IF(AND(Q71&lt;&gt;"",S71="○"),1,0)+IF(AND(T71&lt;&gt;"",V71="○"),1,0)</f>
        <v>0</v>
      </c>
    </row>
    <row r="72" spans="1:47" ht="16.5" customHeight="1" x14ac:dyDescent="0.15">
      <c r="A72" s="4">
        <f t="shared" si="42"/>
        <v>0</v>
      </c>
      <c r="B72" s="4" t="str">
        <f t="shared" si="43"/>
        <v/>
      </c>
      <c r="D72" s="80" t="str">
        <f t="shared" si="41"/>
        <v/>
      </c>
      <c r="E72" s="84"/>
      <c r="F72" s="143"/>
      <c r="G72" s="98"/>
      <c r="H72" s="98"/>
      <c r="I72" s="98"/>
      <c r="J72" s="98"/>
      <c r="K72" s="77"/>
      <c r="L72" s="59"/>
      <c r="M72" s="91"/>
      <c r="N72" s="77"/>
      <c r="O72" s="59"/>
      <c r="P72" s="91"/>
      <c r="Q72" s="77"/>
      <c r="R72" s="59"/>
      <c r="S72" s="59"/>
      <c r="T72" s="77"/>
      <c r="U72" s="59"/>
      <c r="V72" s="59"/>
      <c r="W72" s="139" t="str">
        <f>IF(F72="","",YEAR(申込書!$C$63)-YEAR(AD72))</f>
        <v/>
      </c>
      <c r="X72" s="161"/>
      <c r="Y72" s="161"/>
      <c r="Z72" s="144"/>
      <c r="AA72" s="13">
        <f t="shared" si="24"/>
        <v>0</v>
      </c>
      <c r="AB72" s="13">
        <f t="shared" si="25"/>
        <v>0</v>
      </c>
      <c r="AC72" s="13"/>
      <c r="AD72" s="85" t="str">
        <f t="shared" si="26"/>
        <v/>
      </c>
      <c r="AE72" s="4" t="str">
        <f>IF(AF72=0,"",選手!C68)</f>
        <v/>
      </c>
      <c r="AF72" s="13">
        <f t="shared" si="27"/>
        <v>0</v>
      </c>
      <c r="AG72" s="4" t="str">
        <f t="shared" si="28"/>
        <v/>
      </c>
      <c r="AH72" s="4" t="str">
        <f t="shared" si="29"/>
        <v/>
      </c>
      <c r="AI72" s="4" t="str">
        <f t="shared" si="30"/>
        <v/>
      </c>
      <c r="AJ72" s="4" t="str">
        <f t="shared" si="31"/>
        <v/>
      </c>
      <c r="AK72" s="4" t="str">
        <f t="shared" si="32"/>
        <v/>
      </c>
      <c r="AL72" s="4" t="str">
        <f t="shared" si="33"/>
        <v/>
      </c>
      <c r="AM72" s="4" t="str">
        <f t="shared" si="34"/>
        <v/>
      </c>
      <c r="AN72" s="4" t="str">
        <f t="shared" si="35"/>
        <v/>
      </c>
      <c r="AO72" s="4" t="str">
        <f t="shared" si="36"/>
        <v/>
      </c>
      <c r="AP72" s="4" t="str">
        <f t="shared" si="44"/>
        <v>999:99.99</v>
      </c>
      <c r="AQ72" s="4" t="str">
        <f t="shared" si="45"/>
        <v>999:99.99</v>
      </c>
      <c r="AR72" s="4" t="str">
        <f t="shared" si="46"/>
        <v>999:99.99</v>
      </c>
      <c r="AS72" s="4" t="str">
        <f t="shared" si="47"/>
        <v>999:99.99</v>
      </c>
      <c r="AT72" s="4">
        <f t="shared" si="48"/>
        <v>0</v>
      </c>
      <c r="AU72" s="4">
        <f t="shared" si="49"/>
        <v>0</v>
      </c>
    </row>
    <row r="73" spans="1:47" ht="16.5" customHeight="1" x14ac:dyDescent="0.15">
      <c r="A73" s="4">
        <f t="shared" si="42"/>
        <v>0</v>
      </c>
      <c r="B73" s="4" t="str">
        <f t="shared" si="43"/>
        <v/>
      </c>
      <c r="D73" s="80" t="str">
        <f t="shared" si="41"/>
        <v/>
      </c>
      <c r="E73" s="84"/>
      <c r="F73" s="143"/>
      <c r="G73" s="98"/>
      <c r="H73" s="98"/>
      <c r="I73" s="98"/>
      <c r="J73" s="98"/>
      <c r="K73" s="77"/>
      <c r="L73" s="59"/>
      <c r="M73" s="91"/>
      <c r="N73" s="77"/>
      <c r="O73" s="59"/>
      <c r="P73" s="91"/>
      <c r="Q73" s="77"/>
      <c r="R73" s="59"/>
      <c r="S73" s="59"/>
      <c r="T73" s="77"/>
      <c r="U73" s="59"/>
      <c r="V73" s="59"/>
      <c r="W73" s="139" t="str">
        <f>IF(F73="","",YEAR(申込書!$C$63)-YEAR(AD73))</f>
        <v/>
      </c>
      <c r="X73" s="161"/>
      <c r="Y73" s="161"/>
      <c r="Z73" s="144"/>
      <c r="AA73" s="13">
        <f t="shared" si="24"/>
        <v>0</v>
      </c>
      <c r="AB73" s="13">
        <f t="shared" si="25"/>
        <v>0</v>
      </c>
      <c r="AC73" s="13"/>
      <c r="AD73" s="85" t="str">
        <f t="shared" si="26"/>
        <v/>
      </c>
      <c r="AE73" s="4" t="str">
        <f>IF(AF73=0,"",選手!C69)</f>
        <v/>
      </c>
      <c r="AF73" s="13">
        <f t="shared" si="27"/>
        <v>0</v>
      </c>
      <c r="AG73" s="4" t="str">
        <f t="shared" si="28"/>
        <v/>
      </c>
      <c r="AH73" s="4" t="str">
        <f t="shared" si="29"/>
        <v/>
      </c>
      <c r="AI73" s="4" t="str">
        <f t="shared" si="30"/>
        <v/>
      </c>
      <c r="AJ73" s="4" t="str">
        <f t="shared" si="31"/>
        <v/>
      </c>
      <c r="AK73" s="4" t="str">
        <f t="shared" si="32"/>
        <v/>
      </c>
      <c r="AL73" s="4" t="str">
        <f t="shared" si="33"/>
        <v/>
      </c>
      <c r="AM73" s="4" t="str">
        <f t="shared" si="34"/>
        <v/>
      </c>
      <c r="AN73" s="4" t="str">
        <f t="shared" si="35"/>
        <v/>
      </c>
      <c r="AO73" s="4" t="str">
        <f t="shared" si="36"/>
        <v/>
      </c>
      <c r="AP73" s="4" t="str">
        <f t="shared" si="44"/>
        <v>999:99.99</v>
      </c>
      <c r="AQ73" s="4" t="str">
        <f t="shared" si="45"/>
        <v>999:99.99</v>
      </c>
      <c r="AR73" s="4" t="str">
        <f t="shared" si="46"/>
        <v>999:99.99</v>
      </c>
      <c r="AS73" s="4" t="str">
        <f t="shared" si="47"/>
        <v>999:99.99</v>
      </c>
      <c r="AT73" s="4">
        <f t="shared" si="48"/>
        <v>0</v>
      </c>
      <c r="AU73" s="4">
        <f t="shared" si="49"/>
        <v>0</v>
      </c>
    </row>
    <row r="74" spans="1:47" ht="16.5" customHeight="1" x14ac:dyDescent="0.15">
      <c r="A74" s="4">
        <f t="shared" si="42"/>
        <v>0</v>
      </c>
      <c r="B74" s="4" t="str">
        <f t="shared" si="43"/>
        <v/>
      </c>
      <c r="D74" s="80" t="str">
        <f t="shared" si="41"/>
        <v/>
      </c>
      <c r="E74" s="84"/>
      <c r="F74" s="143"/>
      <c r="G74" s="98"/>
      <c r="H74" s="98"/>
      <c r="I74" s="98"/>
      <c r="J74" s="98"/>
      <c r="K74" s="77"/>
      <c r="L74" s="59"/>
      <c r="M74" s="91"/>
      <c r="N74" s="77"/>
      <c r="O74" s="59"/>
      <c r="P74" s="91"/>
      <c r="Q74" s="77"/>
      <c r="R74" s="59"/>
      <c r="S74" s="59"/>
      <c r="T74" s="77"/>
      <c r="U74" s="59"/>
      <c r="V74" s="59"/>
      <c r="W74" s="139" t="str">
        <f>IF(F74="","",YEAR(申込書!$C$63)-YEAR(AD74))</f>
        <v/>
      </c>
      <c r="X74" s="161"/>
      <c r="Y74" s="161"/>
      <c r="Z74" s="144"/>
      <c r="AA74" s="13">
        <f t="shared" si="24"/>
        <v>0</v>
      </c>
      <c r="AB74" s="13">
        <f t="shared" si="25"/>
        <v>0</v>
      </c>
      <c r="AC74" s="13"/>
      <c r="AD74" s="85" t="str">
        <f t="shared" si="26"/>
        <v/>
      </c>
      <c r="AE74" s="4" t="str">
        <f>IF(AF74=0,"",選手!C70)</f>
        <v/>
      </c>
      <c r="AF74" s="13">
        <f t="shared" si="27"/>
        <v>0</v>
      </c>
      <c r="AG74" s="4" t="str">
        <f t="shared" si="28"/>
        <v/>
      </c>
      <c r="AH74" s="4" t="str">
        <f t="shared" si="29"/>
        <v/>
      </c>
      <c r="AI74" s="4" t="str">
        <f t="shared" si="30"/>
        <v/>
      </c>
      <c r="AJ74" s="4" t="str">
        <f t="shared" si="31"/>
        <v/>
      </c>
      <c r="AK74" s="4" t="str">
        <f t="shared" si="32"/>
        <v/>
      </c>
      <c r="AL74" s="4" t="str">
        <f t="shared" si="33"/>
        <v/>
      </c>
      <c r="AM74" s="4" t="str">
        <f t="shared" si="34"/>
        <v/>
      </c>
      <c r="AN74" s="4" t="str">
        <f t="shared" si="35"/>
        <v/>
      </c>
      <c r="AO74" s="4" t="str">
        <f t="shared" si="36"/>
        <v/>
      </c>
      <c r="AP74" s="4" t="str">
        <f t="shared" si="44"/>
        <v>999:99.99</v>
      </c>
      <c r="AQ74" s="4" t="str">
        <f t="shared" si="45"/>
        <v>999:99.99</v>
      </c>
      <c r="AR74" s="4" t="str">
        <f t="shared" si="46"/>
        <v>999:99.99</v>
      </c>
      <c r="AS74" s="4" t="str">
        <f t="shared" si="47"/>
        <v>999:99.99</v>
      </c>
      <c r="AT74" s="4">
        <f t="shared" si="48"/>
        <v>0</v>
      </c>
      <c r="AU74" s="4">
        <f t="shared" si="49"/>
        <v>0</v>
      </c>
    </row>
    <row r="75" spans="1:47" ht="16.5" customHeight="1" x14ac:dyDescent="0.15">
      <c r="A75" s="4">
        <f t="shared" si="42"/>
        <v>0</v>
      </c>
      <c r="B75" s="4" t="str">
        <f t="shared" si="43"/>
        <v/>
      </c>
      <c r="D75" s="80" t="str">
        <f t="shared" si="41"/>
        <v/>
      </c>
      <c r="E75" s="84"/>
      <c r="F75" s="143"/>
      <c r="G75" s="98"/>
      <c r="H75" s="98"/>
      <c r="I75" s="98"/>
      <c r="J75" s="98"/>
      <c r="K75" s="77"/>
      <c r="L75" s="59"/>
      <c r="M75" s="91"/>
      <c r="N75" s="77"/>
      <c r="O75" s="59"/>
      <c r="P75" s="91"/>
      <c r="Q75" s="77"/>
      <c r="R75" s="59"/>
      <c r="S75" s="59"/>
      <c r="T75" s="77"/>
      <c r="U75" s="59"/>
      <c r="V75" s="59"/>
      <c r="W75" s="139" t="str">
        <f>IF(F75="","",YEAR(申込書!$C$63)-YEAR(AD75))</f>
        <v/>
      </c>
      <c r="X75" s="161"/>
      <c r="Y75" s="161"/>
      <c r="Z75" s="144"/>
      <c r="AA75" s="13">
        <f t="shared" si="24"/>
        <v>0</v>
      </c>
      <c r="AB75" s="13">
        <f t="shared" si="25"/>
        <v>0</v>
      </c>
      <c r="AC75" s="13"/>
      <c r="AD75" s="85" t="str">
        <f t="shared" si="26"/>
        <v/>
      </c>
      <c r="AE75" s="4" t="str">
        <f>IF(AF75=0,"",選手!C71)</f>
        <v/>
      </c>
      <c r="AF75" s="13">
        <f t="shared" si="27"/>
        <v>0</v>
      </c>
      <c r="AG75" s="4" t="str">
        <f t="shared" si="28"/>
        <v/>
      </c>
      <c r="AH75" s="4" t="str">
        <f t="shared" si="29"/>
        <v/>
      </c>
      <c r="AI75" s="4" t="str">
        <f t="shared" si="30"/>
        <v/>
      </c>
      <c r="AJ75" s="4" t="str">
        <f t="shared" si="31"/>
        <v/>
      </c>
      <c r="AK75" s="4" t="str">
        <f t="shared" si="32"/>
        <v/>
      </c>
      <c r="AL75" s="4" t="str">
        <f t="shared" si="33"/>
        <v/>
      </c>
      <c r="AM75" s="4" t="str">
        <f t="shared" si="34"/>
        <v/>
      </c>
      <c r="AN75" s="4" t="str">
        <f t="shared" si="35"/>
        <v/>
      </c>
      <c r="AO75" s="4" t="str">
        <f t="shared" si="36"/>
        <v/>
      </c>
      <c r="AP75" s="4" t="str">
        <f t="shared" si="44"/>
        <v>999:99.99</v>
      </c>
      <c r="AQ75" s="4" t="str">
        <f t="shared" si="45"/>
        <v>999:99.99</v>
      </c>
      <c r="AR75" s="4" t="str">
        <f t="shared" si="46"/>
        <v>999:99.99</v>
      </c>
      <c r="AS75" s="4" t="str">
        <f t="shared" si="47"/>
        <v>999:99.99</v>
      </c>
      <c r="AT75" s="4">
        <f t="shared" si="48"/>
        <v>0</v>
      </c>
      <c r="AU75" s="4">
        <f t="shared" si="49"/>
        <v>0</v>
      </c>
    </row>
    <row r="76" spans="1:47" ht="16.5" customHeight="1" x14ac:dyDescent="0.15">
      <c r="A76" s="4">
        <f t="shared" si="42"/>
        <v>0</v>
      </c>
      <c r="B76" s="4" t="str">
        <f t="shared" si="43"/>
        <v/>
      </c>
      <c r="D76" s="80" t="str">
        <f t="shared" si="41"/>
        <v/>
      </c>
      <c r="E76" s="84"/>
      <c r="F76" s="143"/>
      <c r="G76" s="98"/>
      <c r="H76" s="98"/>
      <c r="I76" s="98"/>
      <c r="J76" s="98"/>
      <c r="K76" s="77"/>
      <c r="L76" s="59"/>
      <c r="M76" s="91"/>
      <c r="N76" s="77"/>
      <c r="O76" s="59"/>
      <c r="P76" s="91"/>
      <c r="Q76" s="77"/>
      <c r="R76" s="59"/>
      <c r="S76" s="59"/>
      <c r="T76" s="77"/>
      <c r="U76" s="59"/>
      <c r="V76" s="59"/>
      <c r="W76" s="139" t="str">
        <f>IF(F76="","",YEAR(申込書!$C$63)-YEAR(AD76))</f>
        <v/>
      </c>
      <c r="X76" s="161"/>
      <c r="Y76" s="161"/>
      <c r="Z76" s="144"/>
      <c r="AA76" s="13">
        <f t="shared" si="24"/>
        <v>0</v>
      </c>
      <c r="AB76" s="13">
        <f t="shared" si="25"/>
        <v>0</v>
      </c>
      <c r="AC76" s="13"/>
      <c r="AD76" s="85" t="str">
        <f t="shared" si="26"/>
        <v/>
      </c>
      <c r="AE76" s="4" t="str">
        <f>IF(AF76=0,"",選手!C72)</f>
        <v/>
      </c>
      <c r="AF76" s="13">
        <f t="shared" si="27"/>
        <v>0</v>
      </c>
      <c r="AG76" s="4" t="str">
        <f t="shared" si="28"/>
        <v/>
      </c>
      <c r="AH76" s="4" t="str">
        <f t="shared" si="29"/>
        <v/>
      </c>
      <c r="AI76" s="4" t="str">
        <f t="shared" si="30"/>
        <v/>
      </c>
      <c r="AJ76" s="4" t="str">
        <f t="shared" si="31"/>
        <v/>
      </c>
      <c r="AK76" s="4" t="str">
        <f t="shared" si="32"/>
        <v/>
      </c>
      <c r="AL76" s="4" t="str">
        <f t="shared" si="33"/>
        <v/>
      </c>
      <c r="AM76" s="4" t="str">
        <f t="shared" si="34"/>
        <v/>
      </c>
      <c r="AN76" s="4" t="str">
        <f t="shared" si="35"/>
        <v/>
      </c>
      <c r="AO76" s="4" t="str">
        <f t="shared" si="36"/>
        <v/>
      </c>
      <c r="AP76" s="4" t="str">
        <f t="shared" si="44"/>
        <v>999:99.99</v>
      </c>
      <c r="AQ76" s="4" t="str">
        <f t="shared" si="45"/>
        <v>999:99.99</v>
      </c>
      <c r="AR76" s="4" t="str">
        <f t="shared" si="46"/>
        <v>999:99.99</v>
      </c>
      <c r="AS76" s="4" t="str">
        <f t="shared" si="47"/>
        <v>999:99.99</v>
      </c>
      <c r="AT76" s="4">
        <f t="shared" si="48"/>
        <v>0</v>
      </c>
      <c r="AU76" s="4">
        <f t="shared" si="49"/>
        <v>0</v>
      </c>
    </row>
    <row r="77" spans="1:47" ht="16.5" customHeight="1" x14ac:dyDescent="0.15">
      <c r="A77" s="4">
        <f t="shared" si="42"/>
        <v>0</v>
      </c>
      <c r="B77" s="4" t="str">
        <f t="shared" si="43"/>
        <v/>
      </c>
      <c r="D77" s="80" t="str">
        <f t="shared" si="41"/>
        <v/>
      </c>
      <c r="E77" s="84"/>
      <c r="F77" s="143"/>
      <c r="G77" s="98"/>
      <c r="H77" s="98"/>
      <c r="I77" s="98"/>
      <c r="J77" s="98"/>
      <c r="K77" s="77"/>
      <c r="L77" s="59"/>
      <c r="M77" s="91"/>
      <c r="N77" s="77"/>
      <c r="O77" s="59"/>
      <c r="P77" s="91"/>
      <c r="Q77" s="77"/>
      <c r="R77" s="59"/>
      <c r="S77" s="59"/>
      <c r="T77" s="77"/>
      <c r="U77" s="59"/>
      <c r="V77" s="59"/>
      <c r="W77" s="139" t="str">
        <f>IF(F77="","",YEAR(申込書!$C$63)-YEAR(AD77))</f>
        <v/>
      </c>
      <c r="X77" s="161"/>
      <c r="Y77" s="161"/>
      <c r="Z77" s="144"/>
      <c r="AA77" s="13">
        <f t="shared" si="24"/>
        <v>0</v>
      </c>
      <c r="AB77" s="13">
        <f t="shared" si="25"/>
        <v>0</v>
      </c>
      <c r="AC77" s="13"/>
      <c r="AD77" s="85" t="str">
        <f t="shared" si="26"/>
        <v/>
      </c>
      <c r="AE77" s="4" t="str">
        <f>IF(AF77=0,"",選手!C73)</f>
        <v/>
      </c>
      <c r="AF77" s="13">
        <f t="shared" si="27"/>
        <v>0</v>
      </c>
      <c r="AG77" s="4" t="str">
        <f t="shared" si="28"/>
        <v/>
      </c>
      <c r="AH77" s="4" t="str">
        <f t="shared" si="29"/>
        <v/>
      </c>
      <c r="AI77" s="4" t="str">
        <f t="shared" si="30"/>
        <v/>
      </c>
      <c r="AJ77" s="4" t="str">
        <f t="shared" si="31"/>
        <v/>
      </c>
      <c r="AK77" s="4" t="str">
        <f t="shared" si="32"/>
        <v/>
      </c>
      <c r="AL77" s="4" t="str">
        <f t="shared" si="33"/>
        <v/>
      </c>
      <c r="AM77" s="4" t="str">
        <f t="shared" si="34"/>
        <v/>
      </c>
      <c r="AN77" s="4" t="str">
        <f t="shared" si="35"/>
        <v/>
      </c>
      <c r="AO77" s="4" t="str">
        <f t="shared" si="36"/>
        <v/>
      </c>
      <c r="AP77" s="4" t="str">
        <f t="shared" si="44"/>
        <v>999:99.99</v>
      </c>
      <c r="AQ77" s="4" t="str">
        <f t="shared" si="45"/>
        <v>999:99.99</v>
      </c>
      <c r="AR77" s="4" t="str">
        <f t="shared" si="46"/>
        <v>999:99.99</v>
      </c>
      <c r="AS77" s="4" t="str">
        <f t="shared" si="47"/>
        <v>999:99.99</v>
      </c>
      <c r="AT77" s="4">
        <f t="shared" si="48"/>
        <v>0</v>
      </c>
      <c r="AU77" s="4">
        <f t="shared" si="49"/>
        <v>0</v>
      </c>
    </row>
    <row r="78" spans="1:47" ht="16.5" customHeight="1" x14ac:dyDescent="0.15">
      <c r="A78" s="4">
        <f t="shared" si="42"/>
        <v>0</v>
      </c>
      <c r="B78" s="4" t="str">
        <f t="shared" si="43"/>
        <v/>
      </c>
      <c r="D78" s="80" t="str">
        <f t="shared" si="41"/>
        <v/>
      </c>
      <c r="E78" s="84"/>
      <c r="F78" s="143"/>
      <c r="G78" s="98"/>
      <c r="H78" s="98"/>
      <c r="I78" s="98"/>
      <c r="J78" s="98"/>
      <c r="K78" s="77"/>
      <c r="L78" s="59"/>
      <c r="M78" s="91"/>
      <c r="N78" s="77"/>
      <c r="O78" s="59"/>
      <c r="P78" s="91"/>
      <c r="Q78" s="77"/>
      <c r="R78" s="59"/>
      <c r="S78" s="59"/>
      <c r="T78" s="77"/>
      <c r="U78" s="59"/>
      <c r="V78" s="59"/>
      <c r="W78" s="139" t="str">
        <f>IF(F78="","",YEAR(申込書!$C$63)-YEAR(AD78))</f>
        <v/>
      </c>
      <c r="X78" s="161"/>
      <c r="Y78" s="161"/>
      <c r="Z78" s="144"/>
      <c r="AA78" s="13">
        <f t="shared" si="24"/>
        <v>0</v>
      </c>
      <c r="AB78" s="13">
        <f t="shared" si="25"/>
        <v>0</v>
      </c>
      <c r="AC78" s="13"/>
      <c r="AD78" s="85" t="str">
        <f t="shared" si="26"/>
        <v/>
      </c>
      <c r="AE78" s="4" t="str">
        <f>IF(AF78=0,"",選手!C74)</f>
        <v/>
      </c>
      <c r="AF78" s="13">
        <f t="shared" si="27"/>
        <v>0</v>
      </c>
      <c r="AG78" s="4" t="str">
        <f t="shared" si="28"/>
        <v/>
      </c>
      <c r="AH78" s="4" t="str">
        <f t="shared" si="29"/>
        <v/>
      </c>
      <c r="AI78" s="4" t="str">
        <f t="shared" si="30"/>
        <v/>
      </c>
      <c r="AJ78" s="4" t="str">
        <f t="shared" si="31"/>
        <v/>
      </c>
      <c r="AK78" s="4" t="str">
        <f t="shared" si="32"/>
        <v/>
      </c>
      <c r="AL78" s="4" t="str">
        <f t="shared" si="33"/>
        <v/>
      </c>
      <c r="AM78" s="4" t="str">
        <f t="shared" si="34"/>
        <v/>
      </c>
      <c r="AN78" s="4" t="str">
        <f t="shared" si="35"/>
        <v/>
      </c>
      <c r="AO78" s="4" t="str">
        <f t="shared" si="36"/>
        <v/>
      </c>
      <c r="AP78" s="4" t="str">
        <f t="shared" si="44"/>
        <v>999:99.99</v>
      </c>
      <c r="AQ78" s="4" t="str">
        <f t="shared" si="45"/>
        <v>999:99.99</v>
      </c>
      <c r="AR78" s="4" t="str">
        <f t="shared" si="46"/>
        <v>999:99.99</v>
      </c>
      <c r="AS78" s="4" t="str">
        <f t="shared" si="47"/>
        <v>999:99.99</v>
      </c>
      <c r="AT78" s="4">
        <f t="shared" si="48"/>
        <v>0</v>
      </c>
      <c r="AU78" s="4">
        <f t="shared" si="49"/>
        <v>0</v>
      </c>
    </row>
    <row r="79" spans="1:47" ht="16.5" customHeight="1" x14ac:dyDescent="0.15">
      <c r="A79" s="4">
        <f t="shared" si="42"/>
        <v>0</v>
      </c>
      <c r="B79" s="4" t="str">
        <f t="shared" si="43"/>
        <v/>
      </c>
      <c r="D79" s="80" t="str">
        <f t="shared" si="41"/>
        <v/>
      </c>
      <c r="E79" s="84"/>
      <c r="F79" s="143"/>
      <c r="G79" s="98"/>
      <c r="H79" s="98"/>
      <c r="I79" s="98"/>
      <c r="J79" s="98"/>
      <c r="K79" s="77"/>
      <c r="L79" s="59"/>
      <c r="M79" s="91"/>
      <c r="N79" s="77"/>
      <c r="O79" s="59"/>
      <c r="P79" s="91"/>
      <c r="Q79" s="77"/>
      <c r="R79" s="59"/>
      <c r="S79" s="59"/>
      <c r="T79" s="77"/>
      <c r="U79" s="59"/>
      <c r="V79" s="59"/>
      <c r="W79" s="139" t="str">
        <f>IF(F79="","",YEAR(申込書!$C$63)-YEAR(AD79))</f>
        <v/>
      </c>
      <c r="X79" s="161"/>
      <c r="Y79" s="161"/>
      <c r="Z79" s="144"/>
      <c r="AA79" s="13">
        <f t="shared" si="24"/>
        <v>0</v>
      </c>
      <c r="AB79" s="13">
        <f t="shared" si="25"/>
        <v>0</v>
      </c>
      <c r="AC79" s="13"/>
      <c r="AD79" s="85" t="str">
        <f t="shared" si="26"/>
        <v/>
      </c>
      <c r="AE79" s="4" t="str">
        <f>IF(AF79=0,"",選手!C75)</f>
        <v/>
      </c>
      <c r="AF79" s="13">
        <f t="shared" si="27"/>
        <v>0</v>
      </c>
      <c r="AG79" s="4" t="str">
        <f t="shared" si="28"/>
        <v/>
      </c>
      <c r="AH79" s="4" t="str">
        <f t="shared" si="29"/>
        <v/>
      </c>
      <c r="AI79" s="4" t="str">
        <f t="shared" si="30"/>
        <v/>
      </c>
      <c r="AJ79" s="4" t="str">
        <f t="shared" si="31"/>
        <v/>
      </c>
      <c r="AK79" s="4" t="str">
        <f t="shared" si="32"/>
        <v/>
      </c>
      <c r="AL79" s="4" t="str">
        <f t="shared" si="33"/>
        <v/>
      </c>
      <c r="AM79" s="4" t="str">
        <f t="shared" si="34"/>
        <v/>
      </c>
      <c r="AN79" s="4" t="str">
        <f t="shared" si="35"/>
        <v/>
      </c>
      <c r="AO79" s="4" t="str">
        <f t="shared" si="36"/>
        <v/>
      </c>
      <c r="AP79" s="4" t="str">
        <f t="shared" si="44"/>
        <v>999:99.99</v>
      </c>
      <c r="AQ79" s="4" t="str">
        <f t="shared" si="45"/>
        <v>999:99.99</v>
      </c>
      <c r="AR79" s="4" t="str">
        <f t="shared" si="46"/>
        <v>999:99.99</v>
      </c>
      <c r="AS79" s="4" t="str">
        <f t="shared" si="47"/>
        <v>999:99.99</v>
      </c>
      <c r="AT79" s="4">
        <f t="shared" si="48"/>
        <v>0</v>
      </c>
      <c r="AU79" s="4">
        <f t="shared" si="49"/>
        <v>0</v>
      </c>
    </row>
    <row r="80" spans="1:47" ht="16.5" customHeight="1" x14ac:dyDescent="0.15">
      <c r="A80" s="4">
        <f t="shared" si="42"/>
        <v>0</v>
      </c>
      <c r="B80" s="4" t="str">
        <f t="shared" si="43"/>
        <v/>
      </c>
      <c r="D80" s="80" t="str">
        <f t="shared" si="41"/>
        <v/>
      </c>
      <c r="E80" s="84"/>
      <c r="F80" s="143"/>
      <c r="G80" s="98"/>
      <c r="H80" s="98"/>
      <c r="I80" s="98"/>
      <c r="J80" s="98"/>
      <c r="K80" s="77"/>
      <c r="L80" s="59"/>
      <c r="M80" s="91"/>
      <c r="N80" s="77"/>
      <c r="O80" s="59"/>
      <c r="P80" s="91"/>
      <c r="Q80" s="77"/>
      <c r="R80" s="59"/>
      <c r="S80" s="59"/>
      <c r="T80" s="77"/>
      <c r="U80" s="59"/>
      <c r="V80" s="59"/>
      <c r="W80" s="139" t="str">
        <f>IF(F80="","",YEAR(申込書!$C$63)-YEAR(AD80))</f>
        <v/>
      </c>
      <c r="X80" s="161"/>
      <c r="Y80" s="161"/>
      <c r="Z80" s="144"/>
      <c r="AA80" s="13">
        <f t="shared" si="24"/>
        <v>0</v>
      </c>
      <c r="AB80" s="13">
        <f t="shared" si="25"/>
        <v>0</v>
      </c>
      <c r="AC80" s="13"/>
      <c r="AD80" s="85" t="str">
        <f t="shared" si="26"/>
        <v/>
      </c>
      <c r="AE80" s="4" t="str">
        <f>IF(AF80=0,"",選手!C76)</f>
        <v/>
      </c>
      <c r="AF80" s="13">
        <f t="shared" si="27"/>
        <v>0</v>
      </c>
      <c r="AG80" s="4" t="str">
        <f t="shared" si="28"/>
        <v/>
      </c>
      <c r="AH80" s="4" t="str">
        <f t="shared" si="29"/>
        <v/>
      </c>
      <c r="AI80" s="4" t="str">
        <f t="shared" si="30"/>
        <v/>
      </c>
      <c r="AJ80" s="4" t="str">
        <f t="shared" si="31"/>
        <v/>
      </c>
      <c r="AK80" s="4" t="str">
        <f t="shared" si="32"/>
        <v/>
      </c>
      <c r="AL80" s="4" t="str">
        <f t="shared" si="33"/>
        <v/>
      </c>
      <c r="AM80" s="4" t="str">
        <f t="shared" si="34"/>
        <v/>
      </c>
      <c r="AN80" s="4" t="str">
        <f t="shared" si="35"/>
        <v/>
      </c>
      <c r="AO80" s="4" t="str">
        <f t="shared" si="36"/>
        <v/>
      </c>
      <c r="AP80" s="4" t="str">
        <f t="shared" si="44"/>
        <v>999:99.99</v>
      </c>
      <c r="AQ80" s="4" t="str">
        <f t="shared" si="45"/>
        <v>999:99.99</v>
      </c>
      <c r="AR80" s="4" t="str">
        <f t="shared" si="46"/>
        <v>999:99.99</v>
      </c>
      <c r="AS80" s="4" t="str">
        <f t="shared" si="47"/>
        <v>999:99.99</v>
      </c>
      <c r="AT80" s="4">
        <f t="shared" si="48"/>
        <v>0</v>
      </c>
      <c r="AU80" s="4">
        <f t="shared" si="49"/>
        <v>0</v>
      </c>
    </row>
    <row r="81" spans="1:47" ht="16.5" customHeight="1" x14ac:dyDescent="0.15">
      <c r="A81" s="4">
        <f t="shared" si="42"/>
        <v>0</v>
      </c>
      <c r="B81" s="4" t="str">
        <f t="shared" si="43"/>
        <v/>
      </c>
      <c r="D81" s="80" t="str">
        <f t="shared" si="41"/>
        <v/>
      </c>
      <c r="E81" s="84"/>
      <c r="F81" s="143"/>
      <c r="G81" s="98"/>
      <c r="H81" s="98"/>
      <c r="I81" s="98"/>
      <c r="J81" s="98"/>
      <c r="K81" s="77"/>
      <c r="L81" s="59"/>
      <c r="M81" s="91"/>
      <c r="N81" s="77"/>
      <c r="O81" s="59"/>
      <c r="P81" s="91"/>
      <c r="Q81" s="77"/>
      <c r="R81" s="59"/>
      <c r="S81" s="59"/>
      <c r="T81" s="77"/>
      <c r="U81" s="59"/>
      <c r="V81" s="59"/>
      <c r="W81" s="139" t="str">
        <f>IF(F81="","",YEAR(申込書!$C$63)-YEAR(AD81))</f>
        <v/>
      </c>
      <c r="X81" s="161"/>
      <c r="Y81" s="161"/>
      <c r="Z81" s="144"/>
      <c r="AA81" s="13">
        <f t="shared" si="24"/>
        <v>0</v>
      </c>
      <c r="AB81" s="13">
        <f t="shared" si="25"/>
        <v>0</v>
      </c>
      <c r="AC81" s="13"/>
      <c r="AD81" s="85" t="str">
        <f t="shared" si="26"/>
        <v/>
      </c>
      <c r="AE81" s="4" t="str">
        <f>IF(AF81=0,"",選手!C77)</f>
        <v/>
      </c>
      <c r="AF81" s="13">
        <f t="shared" si="27"/>
        <v>0</v>
      </c>
      <c r="AG81" s="4" t="str">
        <f t="shared" si="28"/>
        <v/>
      </c>
      <c r="AH81" s="4" t="str">
        <f t="shared" si="29"/>
        <v/>
      </c>
      <c r="AI81" s="4" t="str">
        <f t="shared" si="30"/>
        <v/>
      </c>
      <c r="AJ81" s="4" t="str">
        <f t="shared" si="31"/>
        <v/>
      </c>
      <c r="AK81" s="4" t="str">
        <f t="shared" si="32"/>
        <v/>
      </c>
      <c r="AL81" s="4" t="str">
        <f t="shared" si="33"/>
        <v/>
      </c>
      <c r="AM81" s="4" t="str">
        <f t="shared" si="34"/>
        <v/>
      </c>
      <c r="AN81" s="4" t="str">
        <f t="shared" si="35"/>
        <v/>
      </c>
      <c r="AO81" s="4" t="str">
        <f t="shared" si="36"/>
        <v/>
      </c>
      <c r="AP81" s="4" t="str">
        <f t="shared" si="44"/>
        <v>999:99.99</v>
      </c>
      <c r="AQ81" s="4" t="str">
        <f t="shared" si="45"/>
        <v>999:99.99</v>
      </c>
      <c r="AR81" s="4" t="str">
        <f t="shared" si="46"/>
        <v>999:99.99</v>
      </c>
      <c r="AS81" s="4" t="str">
        <f t="shared" si="47"/>
        <v>999:99.99</v>
      </c>
      <c r="AT81" s="4">
        <f t="shared" si="48"/>
        <v>0</v>
      </c>
      <c r="AU81" s="4">
        <f t="shared" si="49"/>
        <v>0</v>
      </c>
    </row>
    <row r="82" spans="1:47" ht="16.5" customHeight="1" x14ac:dyDescent="0.15">
      <c r="A82" s="4">
        <f t="shared" si="42"/>
        <v>0</v>
      </c>
      <c r="B82" s="4" t="str">
        <f t="shared" si="43"/>
        <v/>
      </c>
      <c r="D82" s="80" t="str">
        <f t="shared" si="41"/>
        <v/>
      </c>
      <c r="E82" s="84"/>
      <c r="F82" s="143"/>
      <c r="G82" s="98"/>
      <c r="H82" s="98"/>
      <c r="I82" s="98"/>
      <c r="J82" s="98"/>
      <c r="K82" s="77"/>
      <c r="L82" s="59"/>
      <c r="M82" s="91"/>
      <c r="N82" s="77"/>
      <c r="O82" s="59"/>
      <c r="P82" s="91"/>
      <c r="Q82" s="77"/>
      <c r="R82" s="59"/>
      <c r="S82" s="59"/>
      <c r="T82" s="77"/>
      <c r="U82" s="59"/>
      <c r="V82" s="59"/>
      <c r="W82" s="139" t="str">
        <f>IF(F82="","",YEAR(申込書!$C$63)-YEAR(AD82))</f>
        <v/>
      </c>
      <c r="X82" s="161"/>
      <c r="Y82" s="161"/>
      <c r="Z82" s="144"/>
      <c r="AA82" s="13">
        <f t="shared" si="24"/>
        <v>0</v>
      </c>
      <c r="AB82" s="13">
        <f t="shared" si="25"/>
        <v>0</v>
      </c>
      <c r="AC82" s="13"/>
      <c r="AD82" s="85" t="str">
        <f t="shared" si="26"/>
        <v/>
      </c>
      <c r="AE82" s="4" t="str">
        <f>IF(AF82=0,"",選手!C78)</f>
        <v/>
      </c>
      <c r="AF82" s="13">
        <f t="shared" si="27"/>
        <v>0</v>
      </c>
      <c r="AG82" s="4" t="str">
        <f t="shared" si="28"/>
        <v/>
      </c>
      <c r="AH82" s="4" t="str">
        <f t="shared" si="29"/>
        <v/>
      </c>
      <c r="AI82" s="4" t="str">
        <f t="shared" si="30"/>
        <v/>
      </c>
      <c r="AJ82" s="4" t="str">
        <f t="shared" si="31"/>
        <v/>
      </c>
      <c r="AK82" s="4" t="str">
        <f t="shared" si="32"/>
        <v/>
      </c>
      <c r="AL82" s="4" t="str">
        <f t="shared" si="33"/>
        <v/>
      </c>
      <c r="AM82" s="4" t="str">
        <f t="shared" si="34"/>
        <v/>
      </c>
      <c r="AN82" s="4" t="str">
        <f t="shared" si="35"/>
        <v/>
      </c>
      <c r="AO82" s="4" t="str">
        <f t="shared" si="36"/>
        <v/>
      </c>
      <c r="AP82" s="4" t="str">
        <f t="shared" si="44"/>
        <v>999:99.99</v>
      </c>
      <c r="AQ82" s="4" t="str">
        <f t="shared" si="45"/>
        <v>999:99.99</v>
      </c>
      <c r="AR82" s="4" t="str">
        <f t="shared" si="46"/>
        <v>999:99.99</v>
      </c>
      <c r="AS82" s="4" t="str">
        <f t="shared" si="47"/>
        <v>999:99.99</v>
      </c>
      <c r="AT82" s="4">
        <f t="shared" si="48"/>
        <v>0</v>
      </c>
      <c r="AU82" s="4">
        <f t="shared" si="49"/>
        <v>0</v>
      </c>
    </row>
    <row r="83" spans="1:47" ht="16.5" customHeight="1" x14ac:dyDescent="0.15">
      <c r="A83" s="4">
        <f t="shared" si="42"/>
        <v>0</v>
      </c>
      <c r="B83" s="4" t="str">
        <f t="shared" si="43"/>
        <v/>
      </c>
      <c r="D83" s="80" t="str">
        <f t="shared" si="41"/>
        <v/>
      </c>
      <c r="E83" s="84"/>
      <c r="F83" s="143"/>
      <c r="G83" s="98"/>
      <c r="H83" s="98"/>
      <c r="I83" s="98"/>
      <c r="J83" s="98"/>
      <c r="K83" s="77"/>
      <c r="L83" s="59"/>
      <c r="M83" s="91"/>
      <c r="N83" s="77"/>
      <c r="O83" s="59"/>
      <c r="P83" s="91"/>
      <c r="Q83" s="77"/>
      <c r="R83" s="59"/>
      <c r="S83" s="59"/>
      <c r="T83" s="77"/>
      <c r="U83" s="59"/>
      <c r="V83" s="59"/>
      <c r="W83" s="139" t="str">
        <f>IF(F83="","",YEAR(申込書!$C$63)-YEAR(AD83))</f>
        <v/>
      </c>
      <c r="X83" s="161"/>
      <c r="Y83" s="161"/>
      <c r="Z83" s="144"/>
      <c r="AA83" s="13">
        <f t="shared" si="24"/>
        <v>0</v>
      </c>
      <c r="AB83" s="13">
        <f t="shared" si="25"/>
        <v>0</v>
      </c>
      <c r="AC83" s="13"/>
      <c r="AD83" s="85" t="str">
        <f t="shared" si="26"/>
        <v/>
      </c>
      <c r="AE83" s="4" t="str">
        <f>IF(AF83=0,"",選手!C79)</f>
        <v/>
      </c>
      <c r="AF83" s="13">
        <f t="shared" si="27"/>
        <v>0</v>
      </c>
      <c r="AG83" s="4" t="str">
        <f t="shared" si="28"/>
        <v/>
      </c>
      <c r="AH83" s="4" t="str">
        <f t="shared" si="29"/>
        <v/>
      </c>
      <c r="AI83" s="4" t="str">
        <f t="shared" si="30"/>
        <v/>
      </c>
      <c r="AJ83" s="4" t="str">
        <f t="shared" si="31"/>
        <v/>
      </c>
      <c r="AK83" s="4" t="str">
        <f t="shared" si="32"/>
        <v/>
      </c>
      <c r="AL83" s="4" t="str">
        <f t="shared" si="33"/>
        <v/>
      </c>
      <c r="AM83" s="4" t="str">
        <f t="shared" si="34"/>
        <v/>
      </c>
      <c r="AN83" s="4" t="str">
        <f t="shared" si="35"/>
        <v/>
      </c>
      <c r="AO83" s="4" t="str">
        <f t="shared" si="36"/>
        <v/>
      </c>
      <c r="AP83" s="4" t="str">
        <f t="shared" si="44"/>
        <v>999:99.99</v>
      </c>
      <c r="AQ83" s="4" t="str">
        <f t="shared" si="45"/>
        <v>999:99.99</v>
      </c>
      <c r="AR83" s="4" t="str">
        <f t="shared" si="46"/>
        <v>999:99.99</v>
      </c>
      <c r="AS83" s="4" t="str">
        <f t="shared" si="47"/>
        <v>999:99.99</v>
      </c>
      <c r="AT83" s="4">
        <f t="shared" si="48"/>
        <v>0</v>
      </c>
      <c r="AU83" s="4">
        <f t="shared" si="49"/>
        <v>0</v>
      </c>
    </row>
    <row r="84" spans="1:47" ht="16.5" customHeight="1" x14ac:dyDescent="0.15">
      <c r="A84" s="4">
        <f t="shared" si="42"/>
        <v>0</v>
      </c>
      <c r="B84" s="4" t="str">
        <f t="shared" si="43"/>
        <v/>
      </c>
      <c r="D84" s="80" t="str">
        <f t="shared" si="41"/>
        <v/>
      </c>
      <c r="E84" s="84"/>
      <c r="F84" s="143"/>
      <c r="G84" s="98"/>
      <c r="H84" s="98"/>
      <c r="I84" s="98"/>
      <c r="J84" s="98"/>
      <c r="K84" s="77"/>
      <c r="L84" s="59"/>
      <c r="M84" s="91"/>
      <c r="N84" s="77"/>
      <c r="O84" s="59"/>
      <c r="P84" s="91"/>
      <c r="Q84" s="77"/>
      <c r="R84" s="59"/>
      <c r="S84" s="59"/>
      <c r="T84" s="77"/>
      <c r="U84" s="59"/>
      <c r="V84" s="59"/>
      <c r="W84" s="139" t="str">
        <f>IF(F84="","",YEAR(申込書!$C$63)-YEAR(AD84))</f>
        <v/>
      </c>
      <c r="X84" s="161"/>
      <c r="Y84" s="161"/>
      <c r="Z84" s="144"/>
      <c r="AA84" s="13">
        <f t="shared" si="24"/>
        <v>0</v>
      </c>
      <c r="AB84" s="13">
        <f t="shared" si="25"/>
        <v>0</v>
      </c>
      <c r="AC84" s="13"/>
      <c r="AD84" s="85" t="str">
        <f t="shared" si="26"/>
        <v/>
      </c>
      <c r="AE84" s="4" t="str">
        <f>IF(AF84=0,"",選手!C80)</f>
        <v/>
      </c>
      <c r="AF84" s="13">
        <f t="shared" si="27"/>
        <v>0</v>
      </c>
      <c r="AG84" s="4" t="str">
        <f t="shared" si="28"/>
        <v/>
      </c>
      <c r="AH84" s="4" t="str">
        <f t="shared" si="29"/>
        <v/>
      </c>
      <c r="AI84" s="4" t="str">
        <f t="shared" si="30"/>
        <v/>
      </c>
      <c r="AJ84" s="4" t="str">
        <f t="shared" si="31"/>
        <v/>
      </c>
      <c r="AK84" s="4" t="str">
        <f t="shared" si="32"/>
        <v/>
      </c>
      <c r="AL84" s="4" t="str">
        <f t="shared" si="33"/>
        <v/>
      </c>
      <c r="AM84" s="4" t="str">
        <f t="shared" si="34"/>
        <v/>
      </c>
      <c r="AN84" s="4" t="str">
        <f t="shared" si="35"/>
        <v/>
      </c>
      <c r="AO84" s="4" t="str">
        <f t="shared" si="36"/>
        <v/>
      </c>
      <c r="AP84" s="4" t="str">
        <f t="shared" si="44"/>
        <v>999:99.99</v>
      </c>
      <c r="AQ84" s="4" t="str">
        <f t="shared" si="45"/>
        <v>999:99.99</v>
      </c>
      <c r="AR84" s="4" t="str">
        <f t="shared" si="46"/>
        <v>999:99.99</v>
      </c>
      <c r="AS84" s="4" t="str">
        <f t="shared" si="47"/>
        <v>999:99.99</v>
      </c>
      <c r="AT84" s="4">
        <f t="shared" si="48"/>
        <v>0</v>
      </c>
      <c r="AU84" s="4">
        <f t="shared" si="49"/>
        <v>0</v>
      </c>
    </row>
    <row r="85" spans="1:47" ht="16.5" customHeight="1" x14ac:dyDescent="0.15">
      <c r="A85" s="4">
        <f t="shared" si="42"/>
        <v>0</v>
      </c>
      <c r="B85" s="4" t="str">
        <f t="shared" si="43"/>
        <v/>
      </c>
      <c r="D85" s="80" t="str">
        <f t="shared" si="41"/>
        <v/>
      </c>
      <c r="E85" s="84"/>
      <c r="F85" s="143"/>
      <c r="G85" s="98"/>
      <c r="H85" s="98"/>
      <c r="I85" s="98"/>
      <c r="J85" s="98"/>
      <c r="K85" s="77"/>
      <c r="L85" s="59"/>
      <c r="M85" s="91"/>
      <c r="N85" s="77"/>
      <c r="O85" s="59"/>
      <c r="P85" s="91"/>
      <c r="Q85" s="77"/>
      <c r="R85" s="59"/>
      <c r="S85" s="59"/>
      <c r="T85" s="77"/>
      <c r="U85" s="59"/>
      <c r="V85" s="59"/>
      <c r="W85" s="139" t="str">
        <f>IF(F85="","",YEAR(申込書!$C$63)-YEAR(AD85))</f>
        <v/>
      </c>
      <c r="X85" s="161"/>
      <c r="Y85" s="161"/>
      <c r="Z85" s="144"/>
      <c r="AA85" s="13">
        <f t="shared" si="24"/>
        <v>0</v>
      </c>
      <c r="AB85" s="13">
        <f t="shared" si="25"/>
        <v>0</v>
      </c>
      <c r="AC85" s="13"/>
      <c r="AD85" s="85" t="str">
        <f t="shared" si="26"/>
        <v/>
      </c>
      <c r="AE85" s="4" t="str">
        <f>IF(AF85=0,"",選手!C81)</f>
        <v/>
      </c>
      <c r="AF85" s="13">
        <f t="shared" si="27"/>
        <v>0</v>
      </c>
      <c r="AG85" s="4" t="str">
        <f t="shared" si="28"/>
        <v/>
      </c>
      <c r="AH85" s="4" t="str">
        <f t="shared" si="29"/>
        <v/>
      </c>
      <c r="AI85" s="4" t="str">
        <f t="shared" si="30"/>
        <v/>
      </c>
      <c r="AJ85" s="4" t="str">
        <f t="shared" si="31"/>
        <v/>
      </c>
      <c r="AK85" s="4" t="str">
        <f t="shared" si="32"/>
        <v/>
      </c>
      <c r="AL85" s="4" t="str">
        <f t="shared" si="33"/>
        <v/>
      </c>
      <c r="AM85" s="4" t="str">
        <f t="shared" si="34"/>
        <v/>
      </c>
      <c r="AN85" s="4" t="str">
        <f t="shared" si="35"/>
        <v/>
      </c>
      <c r="AO85" s="4" t="str">
        <f t="shared" si="36"/>
        <v/>
      </c>
      <c r="AP85" s="4" t="str">
        <f t="shared" si="44"/>
        <v>999:99.99</v>
      </c>
      <c r="AQ85" s="4" t="str">
        <f t="shared" si="45"/>
        <v>999:99.99</v>
      </c>
      <c r="AR85" s="4" t="str">
        <f t="shared" si="46"/>
        <v>999:99.99</v>
      </c>
      <c r="AS85" s="4" t="str">
        <f t="shared" si="47"/>
        <v>999:99.99</v>
      </c>
      <c r="AT85" s="4">
        <f t="shared" si="48"/>
        <v>0</v>
      </c>
      <c r="AU85" s="4">
        <f t="shared" si="49"/>
        <v>0</v>
      </c>
    </row>
    <row r="86" spans="1:47" ht="16.5" customHeight="1" x14ac:dyDescent="0.15">
      <c r="A86" s="4">
        <f t="shared" si="42"/>
        <v>0</v>
      </c>
      <c r="B86" s="4" t="str">
        <f t="shared" si="43"/>
        <v/>
      </c>
      <c r="D86" s="80" t="str">
        <f t="shared" si="41"/>
        <v/>
      </c>
      <c r="E86" s="84"/>
      <c r="F86" s="143"/>
      <c r="G86" s="98"/>
      <c r="H86" s="98"/>
      <c r="I86" s="98"/>
      <c r="J86" s="98"/>
      <c r="K86" s="77"/>
      <c r="L86" s="59"/>
      <c r="M86" s="91"/>
      <c r="N86" s="77"/>
      <c r="O86" s="59"/>
      <c r="P86" s="91"/>
      <c r="Q86" s="77"/>
      <c r="R86" s="59"/>
      <c r="S86" s="59"/>
      <c r="T86" s="77"/>
      <c r="U86" s="59"/>
      <c r="V86" s="59"/>
      <c r="W86" s="139" t="str">
        <f>IF(F86="","",YEAR(申込書!$C$63)-YEAR(AD86))</f>
        <v/>
      </c>
      <c r="X86" s="161"/>
      <c r="Y86" s="161"/>
      <c r="Z86" s="144"/>
      <c r="AA86" s="13">
        <f t="shared" si="24"/>
        <v>0</v>
      </c>
      <c r="AB86" s="13">
        <f t="shared" si="25"/>
        <v>0</v>
      </c>
      <c r="AC86" s="13"/>
      <c r="AD86" s="85" t="str">
        <f t="shared" si="26"/>
        <v/>
      </c>
      <c r="AE86" s="4" t="str">
        <f>IF(AF86=0,"",選手!C82)</f>
        <v/>
      </c>
      <c r="AF86" s="13">
        <f t="shared" si="27"/>
        <v>0</v>
      </c>
      <c r="AG86" s="4" t="str">
        <f t="shared" si="28"/>
        <v/>
      </c>
      <c r="AH86" s="4" t="str">
        <f t="shared" si="29"/>
        <v/>
      </c>
      <c r="AI86" s="4" t="str">
        <f t="shared" si="30"/>
        <v/>
      </c>
      <c r="AJ86" s="4" t="str">
        <f t="shared" si="31"/>
        <v/>
      </c>
      <c r="AK86" s="4" t="str">
        <f t="shared" si="32"/>
        <v/>
      </c>
      <c r="AL86" s="4" t="str">
        <f t="shared" si="33"/>
        <v/>
      </c>
      <c r="AM86" s="4" t="str">
        <f t="shared" si="34"/>
        <v/>
      </c>
      <c r="AN86" s="4" t="str">
        <f t="shared" si="35"/>
        <v/>
      </c>
      <c r="AO86" s="4" t="str">
        <f t="shared" si="36"/>
        <v/>
      </c>
      <c r="AP86" s="4" t="str">
        <f t="shared" si="44"/>
        <v>999:99.99</v>
      </c>
      <c r="AQ86" s="4" t="str">
        <f t="shared" si="45"/>
        <v>999:99.99</v>
      </c>
      <c r="AR86" s="4" t="str">
        <f t="shared" si="46"/>
        <v>999:99.99</v>
      </c>
      <c r="AS86" s="4" t="str">
        <f t="shared" si="47"/>
        <v>999:99.99</v>
      </c>
      <c r="AT86" s="4">
        <f t="shared" si="48"/>
        <v>0</v>
      </c>
      <c r="AU86" s="4">
        <f t="shared" si="49"/>
        <v>0</v>
      </c>
    </row>
    <row r="87" spans="1:47" ht="16.5" customHeight="1" x14ac:dyDescent="0.15">
      <c r="A87" s="4">
        <f t="shared" si="42"/>
        <v>0</v>
      </c>
      <c r="B87" s="4" t="str">
        <f t="shared" si="43"/>
        <v/>
      </c>
      <c r="D87" s="80" t="str">
        <f t="shared" si="41"/>
        <v/>
      </c>
      <c r="E87" s="84"/>
      <c r="F87" s="143"/>
      <c r="G87" s="98"/>
      <c r="H87" s="98"/>
      <c r="I87" s="98"/>
      <c r="J87" s="98"/>
      <c r="K87" s="77"/>
      <c r="L87" s="59"/>
      <c r="M87" s="91"/>
      <c r="N87" s="77"/>
      <c r="O87" s="59"/>
      <c r="P87" s="91"/>
      <c r="Q87" s="77"/>
      <c r="R87" s="59"/>
      <c r="S87" s="59"/>
      <c r="T87" s="77"/>
      <c r="U87" s="59"/>
      <c r="V87" s="59"/>
      <c r="W87" s="139" t="str">
        <f>IF(F87="","",YEAR(申込書!$C$63)-YEAR(AD87))</f>
        <v/>
      </c>
      <c r="X87" s="161"/>
      <c r="Y87" s="161"/>
      <c r="Z87" s="144"/>
      <c r="AA87" s="13">
        <f t="shared" si="24"/>
        <v>0</v>
      </c>
      <c r="AB87" s="13">
        <f t="shared" si="25"/>
        <v>0</v>
      </c>
      <c r="AC87" s="13"/>
      <c r="AD87" s="85" t="str">
        <f t="shared" si="26"/>
        <v/>
      </c>
      <c r="AE87" s="4" t="str">
        <f>IF(AF87=0,"",選手!C83)</f>
        <v/>
      </c>
      <c r="AF87" s="13">
        <f t="shared" si="27"/>
        <v>0</v>
      </c>
      <c r="AG87" s="4" t="str">
        <f t="shared" si="28"/>
        <v/>
      </c>
      <c r="AH87" s="4" t="str">
        <f t="shared" si="29"/>
        <v/>
      </c>
      <c r="AI87" s="4" t="str">
        <f t="shared" si="30"/>
        <v/>
      </c>
      <c r="AJ87" s="4" t="str">
        <f t="shared" si="31"/>
        <v/>
      </c>
      <c r="AK87" s="4" t="str">
        <f t="shared" si="32"/>
        <v/>
      </c>
      <c r="AL87" s="4" t="str">
        <f t="shared" si="33"/>
        <v/>
      </c>
      <c r="AM87" s="4" t="str">
        <f t="shared" si="34"/>
        <v/>
      </c>
      <c r="AN87" s="4" t="str">
        <f t="shared" si="35"/>
        <v/>
      </c>
      <c r="AO87" s="4" t="str">
        <f t="shared" si="36"/>
        <v/>
      </c>
      <c r="AP87" s="4" t="str">
        <f t="shared" si="44"/>
        <v>999:99.99</v>
      </c>
      <c r="AQ87" s="4" t="str">
        <f t="shared" si="45"/>
        <v>999:99.99</v>
      </c>
      <c r="AR87" s="4" t="str">
        <f t="shared" si="46"/>
        <v>999:99.99</v>
      </c>
      <c r="AS87" s="4" t="str">
        <f t="shared" si="47"/>
        <v>999:99.99</v>
      </c>
      <c r="AT87" s="4">
        <f t="shared" si="48"/>
        <v>0</v>
      </c>
      <c r="AU87" s="4">
        <f t="shared" si="49"/>
        <v>0</v>
      </c>
    </row>
    <row r="88" spans="1:47" ht="16.5" customHeight="1" x14ac:dyDescent="0.15">
      <c r="AF88" s="14">
        <f>40-COUNTIF(AF48:AF87,0)</f>
        <v>0</v>
      </c>
      <c r="AT88" s="4">
        <f>SUM(AT48:AT87)</f>
        <v>0</v>
      </c>
      <c r="AU88" s="4">
        <f>SUM(AU48:AU87)</f>
        <v>0</v>
      </c>
    </row>
    <row r="89" spans="1:47" ht="14.25" hidden="1" x14ac:dyDescent="0.15">
      <c r="AF89" s="14">
        <f>SUM(AF48:AF87)</f>
        <v>0</v>
      </c>
    </row>
    <row r="90" spans="1:47" ht="14.25" hidden="1" x14ac:dyDescent="0.15">
      <c r="D90" s="79"/>
      <c r="O90" s="4" t="s">
        <v>253</v>
      </c>
      <c r="X90" s="4" t="s">
        <v>241</v>
      </c>
      <c r="AA90" s="174" t="s">
        <v>242</v>
      </c>
      <c r="AB90" s="174"/>
      <c r="AC90" s="174"/>
      <c r="AD90" s="4" t="s">
        <v>243</v>
      </c>
      <c r="AF90" s="14"/>
    </row>
    <row r="91" spans="1:47" ht="14.25" hidden="1" x14ac:dyDescent="0.15">
      <c r="D91" s="79"/>
      <c r="O91" s="4" t="s">
        <v>273</v>
      </c>
      <c r="X91" s="4">
        <f>COUNTIF(X6:X45,"第１回　９：３０～１０：００")</f>
        <v>0</v>
      </c>
      <c r="AA91" s="174">
        <f>COUNTIF(X48:X87,"第１回　９：３０～１０：００")</f>
        <v>0</v>
      </c>
      <c r="AB91" s="174"/>
      <c r="AC91" s="174"/>
      <c r="AD91" s="4">
        <f>SUM(X91:AC91)</f>
        <v>0</v>
      </c>
      <c r="AF91" s="14"/>
    </row>
    <row r="92" spans="1:47" ht="14.25" hidden="1" x14ac:dyDescent="0.15">
      <c r="D92" s="79"/>
      <c r="O92" s="4" t="s">
        <v>274</v>
      </c>
      <c r="X92" s="4">
        <f>COUNTIF(X6:X45,"第２回　１０：２０～１０：５０")</f>
        <v>0</v>
      </c>
      <c r="AA92" s="174">
        <f>COUNTIF(X48:X87,"第２回　１０：２０～１０：５０")</f>
        <v>0</v>
      </c>
      <c r="AB92" s="174"/>
      <c r="AC92" s="174"/>
      <c r="AD92" s="4">
        <f>SUM(X92:AC92)</f>
        <v>0</v>
      </c>
      <c r="AF92" s="14"/>
    </row>
    <row r="93" spans="1:47" ht="14.25" hidden="1" x14ac:dyDescent="0.15">
      <c r="D93" s="164"/>
      <c r="M93" s="164"/>
      <c r="O93" s="4" t="s">
        <v>275</v>
      </c>
      <c r="P93" s="164"/>
      <c r="X93" s="4">
        <f>COUNTIF(X6:X45,"第３回　１３：４０～１４：１０")</f>
        <v>0</v>
      </c>
      <c r="AA93" s="174">
        <f>COUNTIF(X48:X87,"第３回　１３：４０～１４：１０")</f>
        <v>0</v>
      </c>
      <c r="AB93" s="174"/>
      <c r="AC93" s="174"/>
      <c r="AD93" s="4">
        <f t="shared" ref="AD93:AD94" si="50">SUM(X93:AC93)</f>
        <v>0</v>
      </c>
      <c r="AF93" s="14"/>
    </row>
    <row r="94" spans="1:47" ht="14.25" hidden="1" x14ac:dyDescent="0.15">
      <c r="D94" s="164"/>
      <c r="M94" s="164"/>
      <c r="O94" s="4" t="s">
        <v>276</v>
      </c>
      <c r="P94" s="164"/>
      <c r="X94" s="4">
        <f>COUNTIF(X6:X45,"第４回　１５：５０～１６：２０")</f>
        <v>0</v>
      </c>
      <c r="AA94" s="174">
        <f>COUNTIF(X48:X87,"第４回　１５：５０～１６：２０")</f>
        <v>0</v>
      </c>
      <c r="AB94" s="174"/>
      <c r="AC94" s="174"/>
      <c r="AD94" s="4">
        <f t="shared" si="50"/>
        <v>0</v>
      </c>
      <c r="AF94" s="14"/>
    </row>
    <row r="95" spans="1:47" ht="14.25" hidden="1" x14ac:dyDescent="0.15">
      <c r="D95" s="79"/>
      <c r="AD95" s="4">
        <f>SUM(AD91:AD94)</f>
        <v>0</v>
      </c>
      <c r="AF95" s="14"/>
    </row>
    <row r="96" spans="1:47" ht="14.25" hidden="1" x14ac:dyDescent="0.15">
      <c r="D96" s="79"/>
      <c r="O96" s="4" t="s">
        <v>254</v>
      </c>
      <c r="X96" s="4" t="s">
        <v>257</v>
      </c>
      <c r="AA96" s="174" t="s">
        <v>31</v>
      </c>
      <c r="AB96" s="174"/>
      <c r="AC96" s="174"/>
      <c r="AD96" s="4" t="s">
        <v>259</v>
      </c>
      <c r="AF96" s="14"/>
    </row>
    <row r="97" spans="4:32" ht="14.25" hidden="1" x14ac:dyDescent="0.15">
      <c r="D97" s="79"/>
      <c r="O97" s="4" t="s">
        <v>255</v>
      </c>
      <c r="X97" s="4">
        <f>COUNTIF(Y6:Y45,"午前の部11時～12時")</f>
        <v>0</v>
      </c>
      <c r="AA97" s="174">
        <f>COUNTIF(Y48:Y87,"午前の部11時～12時")</f>
        <v>0</v>
      </c>
      <c r="AB97" s="174"/>
      <c r="AC97" s="174"/>
      <c r="AD97" s="4">
        <f>SUM(X97,AA97)</f>
        <v>0</v>
      </c>
      <c r="AF97" s="14"/>
    </row>
    <row r="98" spans="4:32" ht="14.25" hidden="1" x14ac:dyDescent="0.15">
      <c r="D98" s="79"/>
      <c r="O98" s="4" t="s">
        <v>256</v>
      </c>
      <c r="X98" s="4">
        <f>COUNTIF(Y6:Y45,"午後の部14時30分～15時30分")</f>
        <v>0</v>
      </c>
      <c r="AA98" s="174">
        <f>COUNTIF(Y48:Y87,"午後の部14時30分～15時30分")</f>
        <v>0</v>
      </c>
      <c r="AB98" s="174"/>
      <c r="AC98" s="174"/>
      <c r="AD98" s="4">
        <f>SUM(X98,AA98)</f>
        <v>0</v>
      </c>
      <c r="AF98" s="14"/>
    </row>
    <row r="99" spans="4:32" ht="14.25" hidden="1" x14ac:dyDescent="0.15">
      <c r="D99" s="79"/>
      <c r="AD99" s="4">
        <f>SUM(AD97:AD98)</f>
        <v>0</v>
      </c>
      <c r="AF99" s="14"/>
    </row>
    <row r="100" spans="4:32" ht="14.25" hidden="1" x14ac:dyDescent="0.15">
      <c r="D100" s="79"/>
      <c r="O100" s="4" t="s">
        <v>260</v>
      </c>
      <c r="X100" s="4" t="s">
        <v>261</v>
      </c>
      <c r="Y100" s="4" t="s">
        <v>262</v>
      </c>
      <c r="Z100" s="4" t="s">
        <v>263</v>
      </c>
      <c r="AA100" s="4" t="s">
        <v>264</v>
      </c>
      <c r="AF100" s="14"/>
    </row>
    <row r="101" spans="4:32" ht="14.25" hidden="1" x14ac:dyDescent="0.15">
      <c r="D101" s="79"/>
      <c r="O101" s="4" t="s">
        <v>257</v>
      </c>
      <c r="X101" s="4">
        <f>COUNTIF($Z$6:$Z$45,"Ｓ")</f>
        <v>0</v>
      </c>
      <c r="Y101" s="4">
        <f>COUNTIF($Z$6:$Z$45,"Ｍ")</f>
        <v>0</v>
      </c>
      <c r="Z101" s="4">
        <f>COUNTIF($Z$6:$Z$45,"Ｌ")</f>
        <v>0</v>
      </c>
      <c r="AA101" s="4">
        <f>COUNTIF($Z$6:$Z$45,"ＸＬ")</f>
        <v>0</v>
      </c>
      <c r="AF101" s="14"/>
    </row>
    <row r="102" spans="4:32" ht="14.25" hidden="1" x14ac:dyDescent="0.15">
      <c r="D102" s="79"/>
      <c r="O102" s="4" t="s">
        <v>258</v>
      </c>
      <c r="X102" s="4">
        <f>COUNTIF($Z$48:$Z$87,"Ｓ")</f>
        <v>0</v>
      </c>
      <c r="Y102" s="4">
        <f>COUNTIF($Z$48:$Z$87,"Ｍ")</f>
        <v>0</v>
      </c>
      <c r="Z102" s="4">
        <f>COUNTIF($Z$48:$Z$87,"Ｌ")</f>
        <v>0</v>
      </c>
      <c r="AA102" s="4">
        <f>COUNTIF($Z$48:$Z$87,"ＸＬ")</f>
        <v>0</v>
      </c>
      <c r="AF102" s="14"/>
    </row>
    <row r="103" spans="4:32" ht="14.25" hidden="1" x14ac:dyDescent="0.15">
      <c r="K103" s="81"/>
    </row>
    <row r="104" spans="4:32" ht="14.25" hidden="1" x14ac:dyDescent="0.15">
      <c r="K104" s="26" t="s">
        <v>151</v>
      </c>
      <c r="L104" s="40">
        <v>5</v>
      </c>
      <c r="M104" s="92"/>
      <c r="P104" s="92"/>
      <c r="S104" s="40"/>
      <c r="V104" s="40"/>
    </row>
    <row r="105" spans="4:32" ht="14.25" hidden="1" x14ac:dyDescent="0.15">
      <c r="K105" s="26" t="s">
        <v>189</v>
      </c>
      <c r="L105" s="60">
        <v>1</v>
      </c>
      <c r="M105" s="92"/>
      <c r="P105" s="92"/>
      <c r="S105" s="40"/>
      <c r="V105" s="40"/>
    </row>
    <row r="106" spans="4:32" ht="14.25" hidden="1" x14ac:dyDescent="0.15">
      <c r="K106" s="26" t="s">
        <v>153</v>
      </c>
      <c r="L106" s="60">
        <v>2</v>
      </c>
      <c r="M106" s="92"/>
      <c r="P106" s="92"/>
      <c r="S106" s="40"/>
      <c r="V106" s="40"/>
    </row>
    <row r="107" spans="4:32" ht="14.25" hidden="1" x14ac:dyDescent="0.15">
      <c r="K107" s="26" t="s">
        <v>190</v>
      </c>
      <c r="L107" s="40">
        <v>1</v>
      </c>
      <c r="M107" s="92"/>
      <c r="P107" s="92"/>
      <c r="S107" s="40"/>
      <c r="V107" s="40"/>
    </row>
    <row r="108" spans="4:32" ht="14.25" hidden="1" x14ac:dyDescent="0.15">
      <c r="K108" s="26" t="s">
        <v>150</v>
      </c>
      <c r="L108" s="40">
        <v>3</v>
      </c>
      <c r="M108" s="92"/>
      <c r="P108" s="92"/>
      <c r="S108" s="40"/>
      <c r="V108" s="40"/>
    </row>
    <row r="109" spans="4:32" ht="14.25" hidden="1" x14ac:dyDescent="0.15">
      <c r="K109" s="26" t="s">
        <v>233</v>
      </c>
      <c r="L109" s="40">
        <v>4</v>
      </c>
      <c r="M109" s="93"/>
      <c r="P109" s="93"/>
      <c r="S109" s="60"/>
      <c r="V109" s="60"/>
    </row>
    <row r="110" spans="4:32" ht="14.25" hidden="1" x14ac:dyDescent="0.15">
      <c r="K110" s="26" t="s">
        <v>183</v>
      </c>
      <c r="L110" s="40">
        <v>5</v>
      </c>
      <c r="M110" s="93"/>
      <c r="P110" s="93"/>
      <c r="S110" s="60"/>
      <c r="V110" s="60"/>
    </row>
    <row r="111" spans="4:32" ht="14.25" hidden="1" x14ac:dyDescent="0.15">
      <c r="H111" s="114"/>
      <c r="I111" s="40"/>
      <c r="J111" s="113"/>
      <c r="K111" s="26" t="s">
        <v>152</v>
      </c>
      <c r="L111" s="40">
        <v>2</v>
      </c>
      <c r="M111" s="12"/>
      <c r="P111" s="12"/>
      <c r="S111" s="7"/>
      <c r="V111" s="7"/>
    </row>
    <row r="112" spans="4:32" ht="14.25" hidden="1" x14ac:dyDescent="0.15">
      <c r="K112" s="26" t="s">
        <v>234</v>
      </c>
      <c r="L112" s="40">
        <v>1</v>
      </c>
      <c r="M112" s="92"/>
      <c r="P112" s="92"/>
      <c r="S112" s="40"/>
      <c r="V112" s="40"/>
    </row>
    <row r="113" spans="11:22" ht="14.25" hidden="1" x14ac:dyDescent="0.15">
      <c r="K113" s="26" t="s">
        <v>235</v>
      </c>
      <c r="L113" s="40">
        <v>3</v>
      </c>
      <c r="M113" s="92"/>
      <c r="P113" s="92"/>
      <c r="S113" s="40"/>
      <c r="V113" s="40"/>
    </row>
    <row r="114" spans="11:22" ht="14.25" hidden="1" x14ac:dyDescent="0.15">
      <c r="K114" s="26" t="s">
        <v>236</v>
      </c>
      <c r="L114" s="40">
        <v>4</v>
      </c>
      <c r="M114" s="92"/>
      <c r="P114" s="92"/>
      <c r="S114" s="40"/>
      <c r="V114" s="40"/>
    </row>
    <row r="115" spans="11:22" ht="14.25" hidden="1" x14ac:dyDescent="0.15">
      <c r="K115" s="26" t="s">
        <v>184</v>
      </c>
      <c r="L115" s="40">
        <v>2</v>
      </c>
      <c r="M115" s="92"/>
      <c r="P115" s="92"/>
      <c r="S115" s="40"/>
      <c r="V115" s="40"/>
    </row>
    <row r="116" spans="11:22" ht="14.25" hidden="1" x14ac:dyDescent="0.15">
      <c r="K116" s="26" t="s">
        <v>237</v>
      </c>
      <c r="L116" s="40">
        <v>1</v>
      </c>
      <c r="M116" s="92"/>
      <c r="P116" s="92"/>
      <c r="S116" s="40"/>
      <c r="V116" s="40"/>
    </row>
    <row r="117" spans="11:22" ht="14.25" hidden="1" x14ac:dyDescent="0.15">
      <c r="K117" s="26" t="s">
        <v>185</v>
      </c>
      <c r="L117" s="40">
        <v>3</v>
      </c>
      <c r="M117" s="93"/>
      <c r="P117" s="93"/>
      <c r="S117" s="60"/>
      <c r="V117" s="60"/>
    </row>
    <row r="118" spans="11:22" ht="14.25" hidden="1" x14ac:dyDescent="0.15">
      <c r="K118" s="27" t="s">
        <v>238</v>
      </c>
      <c r="L118" s="40">
        <v>4</v>
      </c>
    </row>
    <row r="119" spans="11:22" ht="14.25" hidden="1" x14ac:dyDescent="0.15"/>
    <row r="120" spans="11:22" ht="16.5" hidden="1" customHeight="1" x14ac:dyDescent="0.15"/>
  </sheetData>
  <sheetProtection password="C18F" sheet="1" selectLockedCells="1"/>
  <mergeCells count="21">
    <mergeCell ref="AA96:AC96"/>
    <mergeCell ref="AA97:AC97"/>
    <mergeCell ref="AA98:AC98"/>
    <mergeCell ref="AA91:AC91"/>
    <mergeCell ref="AA92:AC92"/>
    <mergeCell ref="AA93:AC93"/>
    <mergeCell ref="AA94:AC94"/>
    <mergeCell ref="K4:M4"/>
    <mergeCell ref="N4:P4"/>
    <mergeCell ref="Q4:S4"/>
    <mergeCell ref="T4:V4"/>
    <mergeCell ref="AA90:AC90"/>
    <mergeCell ref="X4:X5"/>
    <mergeCell ref="Y4:Y5"/>
    <mergeCell ref="Y46:Y47"/>
    <mergeCell ref="X46:X47"/>
    <mergeCell ref="AP4:AS4"/>
    <mergeCell ref="AH4:AK4"/>
    <mergeCell ref="AL4:AO4"/>
    <mergeCell ref="AA3:AB3"/>
    <mergeCell ref="O1:W1"/>
  </mergeCells>
  <phoneticPr fontId="4"/>
  <conditionalFormatting sqref="K48:K87 N48:N87 K6:K45 N6:N45">
    <cfRule type="expression" dxfId="4" priority="1" stopIfTrue="1">
      <formula>$AA6=1</formula>
    </cfRule>
  </conditionalFormatting>
  <conditionalFormatting sqref="Q6:Q45 Q48:Q87 T48:T87 T6:T45">
    <cfRule type="expression" dxfId="3" priority="2" stopIfTrue="1">
      <formula>$AB6=1</formula>
    </cfRule>
  </conditionalFormatting>
  <dataValidations xWindow="513" yWindow="251" count="20">
    <dataValidation imeMode="on" allowBlank="1" showInputMessage="1" showErrorMessage="1" promptTitle="名" prompt="選手の名を入力して下さい。" sqref="H6:H45 H48:H87" xr:uid="{00000000-0002-0000-0100-000000000000}"/>
    <dataValidation type="decimal" imeMode="off" allowBlank="1" showInputMessage="1" showErrorMessage="1" errorTitle="入力確認" error="20秒から20分以内で入力して下さい。_x000a_１分以上の場合は_x000a_1分45秒67→｢145.67｣の形式で_x000a_入力して下さい。" promptTitle="エントリータイム入力" prompt="例　30秒45　→　30.45_x000a_1分13秒32　→　113.32" sqref="R6:R45 U48:U87 R48:R87 U6:U45" xr:uid="{00000000-0002-0000-0100-000001000000}">
      <formula1>20</formula1>
      <formula2>2000</formula2>
    </dataValidation>
    <dataValidation allowBlank="1" showInputMessage="1" showErrorMessage="1" promptTitle="暦年齢" prompt="暦年齢を入力してください。" sqref="D6:D45 D48:D87" xr:uid="{00000000-0002-0000-0100-000002000000}"/>
    <dataValidation type="date" imeMode="off" operator="lessThanOrEqual" allowBlank="1" showInputMessage="1" showErrorMessage="1" error="18歳未満は出場出来ません。" promptTitle="入力形式" prompt="例　1943/01/14 の形式で_x000a_入力して下さい。" sqref="AD6:AD45 AD48:AD87" xr:uid="{00000000-0002-0000-0100-000003000000}">
      <formula1>TODAY()-16*365</formula1>
    </dataValidation>
    <dataValidation imeMode="on" allowBlank="1" showInputMessage="1" showErrorMessage="1" promptTitle="姓" prompt="選手の姓を入力して下さい。" sqref="G48:G87 G6:G45" xr:uid="{00000000-0002-0000-0100-000004000000}"/>
    <dataValidation imeMode="halfKatakana" allowBlank="1" showInputMessage="1" showErrorMessage="1" promptTitle="選手姓カナ" prompt="選手の姓のフリカナを入力して下さい。_x000a_（半角カタカナ）" sqref="I6:I45 I48:I87" xr:uid="{00000000-0002-0000-0100-000005000000}"/>
    <dataValidation imeMode="halfKatakana" allowBlank="1" showInputMessage="1" showErrorMessage="1" promptTitle="選手名カナ" prompt="選手の名のフリカナを入力して下さい。_x000a_（半角カタカナ）" sqref="J6:J45 J48:J87" xr:uid="{00000000-0002-0000-0100-000006000000}"/>
    <dataValidation type="textLength" imeMode="off" operator="equal" allowBlank="1" showInputMessage="1" showErrorMessage="1" error="個人ＩＤ番号を確認して下さい。" promptTitle="個人ＩＤ番号" prompt="8桁のマスターズ登録個人ＩＤ番号を入力して下さい。" sqref="E6:E45 E48:E87" xr:uid="{00000000-0002-0000-0100-000007000000}">
      <formula1>8</formula1>
    </dataValidation>
    <dataValidation type="list" imeMode="off" allowBlank="1" showInputMessage="1" showErrorMessage="1" errorTitle="入力確認" error="20秒から20分以内で入力して下さい。_x000a_１分以上の場合は_x000a_1分45秒67→｢145.67｣の形式で_x000a_入力して下さい。" promptTitle="特別参加" prompt="特別参加で出場される場合は「○」を選択してください。" sqref="M6:M45 M48:M87 P6:P45 P48:P87 S6:S45 S48:S87 V6:V45 V48:V87" xr:uid="{00000000-0002-0000-0100-000008000000}">
      <formula1>$A$1:$A$2</formula1>
    </dataValidation>
    <dataValidation type="list" allowBlank="1" showInputMessage="1" showErrorMessage="1" promptTitle="種目選択" prompt="２日目の出場種目を選択して下さい。" sqref="Q6:Q45 Q48:Q87 T48:T87 T6:T45" xr:uid="{00000000-0002-0000-0100-000009000000}">
      <formula1>$K$108:$K$114</formula1>
    </dataValidation>
    <dataValidation type="decimal" imeMode="off" allowBlank="1" showInputMessage="1" showErrorMessage="1" errorTitle="入力確認" error="10秒から20分以内で入力して下さい。_x000a_１分以上の場合は_x000a_1分45秒67→｢145.67｣の形式で_x000a_入力して下さい。" promptTitle="エントリータイム入力" prompt="例　30秒45　→　30.45_x000a_1分13秒32　→　113.32" sqref="L6:L45 O6:O45 L48:L87 O48:O87" xr:uid="{00000000-0002-0000-0100-00000A000000}">
      <formula1>10</formula1>
      <formula2>2000</formula2>
    </dataValidation>
    <dataValidation type="date" imeMode="off" operator="lessThanOrEqual" allowBlank="1" showInputMessage="1" showErrorMessage="1" error="生年月日を確認して下さい。" promptTitle="生年月日" prompt="例　1943/01/14 の形式で_x000a_入力して下さい。" sqref="F6:F45 F48:F87" xr:uid="{00000000-0002-0000-0100-00000B000000}">
      <formula1>TODAY()-0*365</formula1>
    </dataValidation>
    <dataValidation allowBlank="1" showInputMessage="1" showErrorMessage="1" prompt="入力不要" sqref="W6:W45 W48:W87" xr:uid="{00000000-0002-0000-0100-00000C000000}"/>
    <dataValidation type="list" allowBlank="1" showInputMessage="1" showErrorMessage="1" promptTitle="種目選択" prompt="1種目目の出場種目を_x000a_選択して下さい。" sqref="K48:K87" xr:uid="{00000000-0002-0000-0100-00000D000000}">
      <formula1>$K$103:$K$118</formula1>
    </dataValidation>
    <dataValidation type="list" allowBlank="1" showInputMessage="1" showErrorMessage="1" promptTitle="種目選択" prompt="2種目目の出場種目を_x000a_選択して下さい。" sqref="N48:N87" xr:uid="{00000000-0002-0000-0100-00000E000000}">
      <formula1>$K$103:$K$118</formula1>
    </dataValidation>
    <dataValidation type="list" allowBlank="1" showInputMessage="1" showErrorMessage="1" promptTitle="種目選択" prompt="1種目目の出場種目を選択して下さい。" sqref="K6:K45" xr:uid="{00000000-0002-0000-0100-00000F000000}">
      <formula1>$K$103:$K$118</formula1>
    </dataValidation>
    <dataValidation type="list" allowBlank="1" showInputMessage="1" showErrorMessage="1" promptTitle="種目選択" prompt="2種目目の出場種目を選択して下さい。" sqref="N6:N45" xr:uid="{00000000-0002-0000-0100-000010000000}">
      <formula1>$K$103:$K$118</formula1>
    </dataValidation>
    <dataValidation type="list" allowBlank="1" showInputMessage="1" showErrorMessage="1" promptTitle="水着サイズ" prompt="ミズノイベントに参加される方は水着のサイズを選択してください。" sqref="Z6:Z45 Z48:Z87" xr:uid="{00000000-0002-0000-0100-000011000000}">
      <formula1>"Ｓ,Ｍ,Ｌ,ＸＬ"</formula1>
    </dataValidation>
    <dataValidation type="list" allowBlank="1" showInputMessage="1" showErrorMessage="1" promptTitle="イベントの参加" prompt="イベントへの参加をご希望の方は、午前、午後のどちらかを選択して下さい。" sqref="Y6:Y45 Y48:Y87" xr:uid="{00000000-0002-0000-0100-000013000000}">
      <formula1>"午前の部11時10分～12時10分,午後の部14時30分～15時30分"</formula1>
    </dataValidation>
    <dataValidation type="list" allowBlank="1" showInputMessage="1" showErrorMessage="1" promptTitle="イベントの参加" prompt="イベントへの参加をご希望の方は、第１回から第４回までで、希望の回を選択してください（1人1回のみ）" sqref="X6:X45 X48:X87" xr:uid="{EA871FFF-E424-4318-A412-07F3A39B21B0}">
      <formula1>$AW$6:$AW$9</formula1>
    </dataValidation>
  </dataValidations>
  <printOptions horizontalCentered="1"/>
  <pageMargins left="0.39370078740157483" right="0.39370078740157483" top="0.39370078740157483" bottom="0.39370078740157483" header="0.51181102362204722" footer="0.51181102362204722"/>
  <pageSetup paperSize="9" scale="75" fitToHeight="2" orientation="landscape" blackAndWhite="1" horizontalDpi="4294967292" verticalDpi="300" r:id="rId1"/>
  <headerFooter alignWithMargins="0"/>
  <rowBreaks count="1" manualBreakCount="1">
    <brk id="46" min="3"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D86"/>
  <sheetViews>
    <sheetView showGridLines="0" workbookViewId="0">
      <pane ySplit="5" topLeftCell="A6" activePane="bottomLeft" state="frozen"/>
      <selection pane="bottomLeft" activeCell="F6" sqref="F6"/>
    </sheetView>
  </sheetViews>
  <sheetFormatPr defaultRowHeight="14.25" customHeight="1" x14ac:dyDescent="0.15"/>
  <cols>
    <col min="1" max="1" width="4.42578125" style="17" customWidth="1"/>
    <col min="2" max="2" width="13.7109375" style="16" customWidth="1"/>
    <col min="3" max="3" width="6.5703125" style="89" customWidth="1"/>
    <col min="4" max="4" width="7.7109375" style="17" customWidth="1"/>
    <col min="5" max="5" width="9.140625" style="17"/>
    <col min="6" max="6" width="22.85546875" style="89" customWidth="1"/>
    <col min="7" max="7" width="9.140625" style="16"/>
    <col min="8" max="11" width="15.7109375" style="16" customWidth="1"/>
    <col min="12" max="12" width="5.28515625" style="16" customWidth="1"/>
    <col min="13" max="13" width="3.7109375" style="16" hidden="1" customWidth="1"/>
    <col min="14" max="14" width="14.42578125" style="16" hidden="1" customWidth="1"/>
    <col min="15" max="15" width="4.28515625" style="16" hidden="1" customWidth="1"/>
    <col min="16" max="16" width="2.7109375" style="16" hidden="1" customWidth="1"/>
    <col min="17" max="17" width="3.7109375" style="16" hidden="1" customWidth="1"/>
    <col min="18" max="18" width="3.28515625" style="16" hidden="1" customWidth="1"/>
    <col min="19" max="19" width="5.7109375" style="16" hidden="1" customWidth="1"/>
    <col min="20" max="22" width="3.7109375" style="16" hidden="1" customWidth="1"/>
    <col min="23" max="23" width="5.7109375" style="16" hidden="1" customWidth="1"/>
    <col min="24" max="30" width="3.7109375" style="16" hidden="1" customWidth="1"/>
    <col min="31" max="31" width="12.28515625" style="16" hidden="1" customWidth="1"/>
    <col min="32" max="32" width="5.7109375" style="16" hidden="1" customWidth="1"/>
    <col min="33" max="35" width="3.7109375" style="16" hidden="1" customWidth="1"/>
    <col min="36" max="39" width="4.7109375" style="103" hidden="1" customWidth="1"/>
    <col min="40" max="41" width="5.7109375" style="103" hidden="1" customWidth="1"/>
    <col min="42" max="42" width="7.7109375" style="103" hidden="1" customWidth="1"/>
    <col min="43" max="43" width="5.7109375" style="103" hidden="1" customWidth="1"/>
    <col min="44" max="44" width="9.7109375" style="103" hidden="1" customWidth="1"/>
    <col min="45" max="45" width="5.7109375" style="103" hidden="1" customWidth="1"/>
    <col min="46" max="49" width="4.28515625" style="103" hidden="1" customWidth="1"/>
    <col min="50" max="50" width="23.140625" style="16" hidden="1" customWidth="1"/>
    <col min="51" max="51" width="2.7109375" style="16" hidden="1" customWidth="1"/>
    <col min="52" max="52" width="4.7109375" style="16" hidden="1" customWidth="1"/>
    <col min="53" max="55" width="5.7109375" style="16" hidden="1" customWidth="1"/>
    <col min="56" max="56" width="9.140625" style="16" hidden="1" customWidth="1"/>
    <col min="57" max="16384" width="9.140625" style="16"/>
  </cols>
  <sheetData>
    <row r="1" spans="1:55" ht="14.25" customHeight="1" x14ac:dyDescent="0.15">
      <c r="A1" s="5" t="str">
        <f>申込書!B1</f>
        <v>ＦＩＡマスターズスイミングフェスティバル２０１８</v>
      </c>
      <c r="J1" s="198" t="s">
        <v>76</v>
      </c>
      <c r="K1" s="200"/>
      <c r="L1" s="109"/>
    </row>
    <row r="2" spans="1:55" ht="14.25" customHeight="1" x14ac:dyDescent="0.15">
      <c r="B2" s="61" t="str">
        <f>IF(申込書!B18="","",申込書!B18)</f>
        <v/>
      </c>
      <c r="C2" s="125" t="s">
        <v>205</v>
      </c>
      <c r="D2" s="61"/>
      <c r="E2" s="61"/>
      <c r="F2" s="61"/>
      <c r="G2" s="61"/>
      <c r="H2" s="61"/>
      <c r="I2" s="61"/>
      <c r="J2" s="61"/>
      <c r="K2" s="108"/>
      <c r="L2" s="108"/>
      <c r="M2" s="61"/>
      <c r="N2" s="61"/>
      <c r="O2" s="61"/>
      <c r="P2" s="61"/>
      <c r="Q2" s="61"/>
      <c r="R2" s="61"/>
      <c r="S2" s="61"/>
      <c r="T2" s="61"/>
      <c r="U2" s="61"/>
      <c r="V2" s="61"/>
      <c r="W2" s="61"/>
      <c r="X2" s="61"/>
      <c r="AF2" s="16">
        <f>COUNTIF(AF6:AI40,"&gt;1")</f>
        <v>0</v>
      </c>
      <c r="AO2" s="103">
        <f>COUNTIF(AO6:AO40,"&gt;1")</f>
        <v>0</v>
      </c>
    </row>
    <row r="3" spans="1:55" ht="14.25" customHeight="1" x14ac:dyDescent="0.15">
      <c r="A3" s="3" t="str">
        <f>申込書!C4&amp;申込書!D4&amp;"-0"&amp;申込書!G4&amp;申込書!H4&amp;申込書!I4</f>
        <v>-0</v>
      </c>
      <c r="B3" s="15"/>
      <c r="C3" s="8"/>
      <c r="D3" s="8"/>
      <c r="E3" s="8" t="str">
        <f>IF(申込書!C6="","チーム登録を行って下さい",申込書!C6)</f>
        <v>チーム登録を行って下さい</v>
      </c>
      <c r="F3" s="8"/>
      <c r="N3" s="17"/>
      <c r="O3" s="17"/>
    </row>
    <row r="4" spans="1:55" ht="14.25" customHeight="1" x14ac:dyDescent="0.15">
      <c r="B4" s="110" t="str">
        <f>IF(AF2&gt;0,"泳者の重複があります。","")&amp;IF(AO2&gt;0,"同一種目・区分は１チームのみです。","")</f>
        <v/>
      </c>
      <c r="C4" s="19"/>
      <c r="D4" s="19"/>
      <c r="E4" s="19"/>
      <c r="F4" s="19"/>
      <c r="I4" s="41" t="s">
        <v>64</v>
      </c>
      <c r="N4" s="16" t="str">
        <f>申込書!Q4&amp;申込書!R4&amp;申込書!S4&amp;申込書!T4&amp;申込書!U4&amp;申込書!W4</f>
        <v/>
      </c>
      <c r="R4" s="17"/>
      <c r="S4" s="17" t="s">
        <v>24</v>
      </c>
      <c r="T4" s="17"/>
      <c r="U4" s="17"/>
      <c r="V4" s="17"/>
      <c r="W4" s="17" t="s">
        <v>121</v>
      </c>
      <c r="X4" s="17"/>
      <c r="Y4" s="17"/>
      <c r="Z4" s="17"/>
      <c r="AA4" s="246" t="s">
        <v>145</v>
      </c>
      <c r="AB4" s="246"/>
      <c r="AC4" s="246"/>
      <c r="AD4" s="246"/>
      <c r="AE4" s="17"/>
      <c r="AF4" s="17" t="s">
        <v>144</v>
      </c>
      <c r="AG4" s="17"/>
      <c r="AH4" s="17"/>
      <c r="AI4" s="17"/>
      <c r="AN4" s="103" t="s">
        <v>168</v>
      </c>
    </row>
    <row r="5" spans="1:55" s="17" customFormat="1" ht="14.25" customHeight="1" x14ac:dyDescent="0.15">
      <c r="A5" s="20" t="s">
        <v>15</v>
      </c>
      <c r="B5" s="20" t="s">
        <v>16</v>
      </c>
      <c r="C5" s="20" t="s">
        <v>161</v>
      </c>
      <c r="D5" s="20" t="s">
        <v>25</v>
      </c>
      <c r="E5" s="20" t="s">
        <v>17</v>
      </c>
      <c r="F5" s="20" t="s">
        <v>162</v>
      </c>
      <c r="G5" s="20" t="s">
        <v>22</v>
      </c>
      <c r="H5" s="20" t="s">
        <v>18</v>
      </c>
      <c r="I5" s="20" t="s">
        <v>19</v>
      </c>
      <c r="J5" s="20" t="s">
        <v>20</v>
      </c>
      <c r="K5" s="20" t="s">
        <v>21</v>
      </c>
      <c r="L5" s="21"/>
      <c r="N5" s="16"/>
      <c r="O5" s="16"/>
      <c r="Q5" s="89"/>
      <c r="R5" s="21"/>
      <c r="S5" s="21" t="s">
        <v>55</v>
      </c>
      <c r="T5" s="21" t="s">
        <v>56</v>
      </c>
      <c r="U5" s="21" t="s">
        <v>57</v>
      </c>
      <c r="V5" s="21" t="s">
        <v>58</v>
      </c>
      <c r="W5" s="21" t="s">
        <v>55</v>
      </c>
      <c r="X5" s="21" t="s">
        <v>56</v>
      </c>
      <c r="Y5" s="21" t="s">
        <v>57</v>
      </c>
      <c r="Z5" s="21" t="s">
        <v>58</v>
      </c>
      <c r="AA5" s="21" t="s">
        <v>55</v>
      </c>
      <c r="AB5" s="21" t="s">
        <v>56</v>
      </c>
      <c r="AC5" s="21" t="s">
        <v>57</v>
      </c>
      <c r="AD5" s="21" t="s">
        <v>58</v>
      </c>
      <c r="AE5" s="21" t="s">
        <v>163</v>
      </c>
      <c r="AF5" s="21" t="s">
        <v>55</v>
      </c>
      <c r="AG5" s="21" t="s">
        <v>56</v>
      </c>
      <c r="AH5" s="21" t="s">
        <v>57</v>
      </c>
      <c r="AI5" s="21" t="s">
        <v>58</v>
      </c>
      <c r="AJ5" s="103" t="s">
        <v>164</v>
      </c>
      <c r="AK5" s="103" t="s">
        <v>165</v>
      </c>
      <c r="AL5" s="103" t="s">
        <v>166</v>
      </c>
      <c r="AM5" s="103" t="s">
        <v>167</v>
      </c>
      <c r="AN5" s="103" t="s">
        <v>169</v>
      </c>
      <c r="AO5" s="103" t="s">
        <v>170</v>
      </c>
      <c r="AP5" s="103" t="s">
        <v>171</v>
      </c>
      <c r="AQ5" s="103" t="s">
        <v>172</v>
      </c>
      <c r="AR5" s="103" t="s">
        <v>177</v>
      </c>
      <c r="AS5" s="103" t="s">
        <v>161</v>
      </c>
      <c r="AT5" s="103"/>
      <c r="AU5" s="103"/>
      <c r="AV5" s="103"/>
      <c r="AW5" s="103"/>
    </row>
    <row r="6" spans="1:55" s="21" customFormat="1" ht="14.25" customHeight="1" x14ac:dyDescent="0.15">
      <c r="A6" s="20" t="str">
        <f>IF(H6="","",1)</f>
        <v/>
      </c>
      <c r="B6" s="23" t="str">
        <f>IF(F6="","",リレーオーダー用紙!$N$4)</f>
        <v/>
      </c>
      <c r="C6" s="24" t="str">
        <f>IF(F6="","",IF(SUM(W6:Z6)=0,"男子",IF(SUM(W6:Z6)=10,"混合",IF(SUM(W6:Z6)=20,"女子","不明"))))</f>
        <v/>
      </c>
      <c r="D6" s="24" t="str">
        <f t="shared" ref="D6:D12" si="0">IF(E6="","",IF(E6&lt;120,119,FLOOR(E6,40)))</f>
        <v/>
      </c>
      <c r="E6" s="24" t="str">
        <f t="shared" ref="E6:E12" si="1">IF(SUM(S6:V6)=0,"",SUM(S6:V6))</f>
        <v/>
      </c>
      <c r="F6" s="102"/>
      <c r="G6" s="48"/>
      <c r="H6" s="49"/>
      <c r="I6" s="49"/>
      <c r="J6" s="49"/>
      <c r="K6" s="49"/>
      <c r="L6" s="130"/>
      <c r="M6" s="21">
        <f>申込一覧表!A87</f>
        <v>0</v>
      </c>
      <c r="N6" s="22"/>
      <c r="O6" s="22"/>
      <c r="R6" s="16"/>
      <c r="S6" s="22" t="str">
        <f t="shared" ref="S6:S40" si="2">IF(H6="","",VLOOKUP(H6,$N$7:$O$86,2,0))</f>
        <v/>
      </c>
      <c r="T6" s="22" t="str">
        <f t="shared" ref="T6:T40" si="3">IF(I6="","",VLOOKUP(I6,$N$7:$O$86,2,0))</f>
        <v/>
      </c>
      <c r="U6" s="22" t="str">
        <f t="shared" ref="U6:U40" si="4">IF(J6="","",VLOOKUP(J6,$N$7:$O$86,2,0))</f>
        <v/>
      </c>
      <c r="V6" s="22" t="str">
        <f t="shared" ref="V6:V40" si="5">IF(K6="","",VLOOKUP(K6,$N$7:$O$86,2,0))</f>
        <v/>
      </c>
      <c r="W6" s="22" t="str">
        <f t="shared" ref="W6:W40" si="6">IF(H6="","",VLOOKUP(H6,$N$7:$P$86,3,0))</f>
        <v/>
      </c>
      <c r="X6" s="22" t="str">
        <f t="shared" ref="X6:X40" si="7">IF(I6="","",VLOOKUP(I6,$N$7:$P$86,3,0))</f>
        <v/>
      </c>
      <c r="Y6" s="22" t="str">
        <f t="shared" ref="Y6:Y40" si="8">IF(J6="","",VLOOKUP(J6,$N$7:$P$86,3,0))</f>
        <v/>
      </c>
      <c r="Z6" s="22" t="str">
        <f t="shared" ref="Z6:Z40" si="9">IF(K6="","",VLOOKUP(K6,$N$7:$P$86,3,0))</f>
        <v/>
      </c>
      <c r="AA6" s="22" t="str">
        <f t="shared" ref="AA6:AA40" si="10">IF(H6="","",VLOOKUP(H6,$N$7:$Q$86,4,0))</f>
        <v/>
      </c>
      <c r="AB6" s="22" t="str">
        <f t="shared" ref="AB6:AB40" si="11">IF(I6="","",VLOOKUP(I6,$N$7:$Q$86,4,0))</f>
        <v/>
      </c>
      <c r="AC6" s="22" t="str">
        <f t="shared" ref="AC6:AC40" si="12">IF(J6="","",VLOOKUP(J6,$N$7:$Q$86,4,0))</f>
        <v/>
      </c>
      <c r="AD6" s="22" t="str">
        <f t="shared" ref="AD6:AD40" si="13">IF(K6="","",VLOOKUP(K6,$N$7:$Q$86,4,0))</f>
        <v/>
      </c>
      <c r="AE6" s="36" t="str">
        <f t="shared" ref="AE6:AE40" si="14">IF(G6="","999:99.99"," "&amp;LEFT(RIGHT("        "&amp;TEXT(G6,"0.00"),7),2)&amp;":"&amp;RIGHT(TEXT(G6,"0.00"),5))</f>
        <v>999:99.99</v>
      </c>
      <c r="AF6" s="22" t="str">
        <f>IF(AA6="","",COUNTIF($AJ$6:$AM$40,AJ6))</f>
        <v/>
      </c>
      <c r="AG6" s="22" t="str">
        <f t="shared" ref="AG6:AI6" si="15">IF(AB6="","",COUNTIF($AJ$6:$AM$40,AK6))</f>
        <v/>
      </c>
      <c r="AH6" s="22" t="str">
        <f t="shared" si="15"/>
        <v/>
      </c>
      <c r="AI6" s="22" t="str">
        <f t="shared" si="15"/>
        <v/>
      </c>
      <c r="AJ6" s="104" t="str">
        <f t="shared" ref="AJ6:AJ40" si="16">$C6&amp;$F6&amp;H6</f>
        <v/>
      </c>
      <c r="AK6" s="104" t="str">
        <f t="shared" ref="AK6:AK40" si="17">$C6&amp;$F6&amp;I6</f>
        <v/>
      </c>
      <c r="AL6" s="104" t="str">
        <f t="shared" ref="AL6:AL40" si="18">$C6&amp;$F6&amp;J6</f>
        <v/>
      </c>
      <c r="AM6" s="104" t="str">
        <f t="shared" ref="AM6:AM40" si="19">$C6&amp;$F6&amp;K6</f>
        <v/>
      </c>
      <c r="AN6" s="106" t="str">
        <f t="shared" ref="AN6:AN40" si="20">C6&amp;D6&amp;F6</f>
        <v/>
      </c>
      <c r="AO6" s="104">
        <f>IF(AN6="",0,COUNTIF(AN$6:AN$40,AN6))</f>
        <v>0</v>
      </c>
      <c r="AP6" s="104" t="str">
        <f t="shared" ref="AP6:AP40" si="21">IF($AO6=0,"",VLOOKUP($F6,$AX$6:$AZ$13,2,0))</f>
        <v/>
      </c>
      <c r="AQ6" s="104" t="str">
        <f t="shared" ref="AQ6:AQ40" si="22">IF($AO6=0,"",VLOOKUP($F6,$AX$6:$AZ$13,3,0))</f>
        <v/>
      </c>
      <c r="AR6" s="104" t="str">
        <f t="shared" ref="AR6:AR40" si="23">C6&amp;F6</f>
        <v/>
      </c>
      <c r="AS6" s="104" t="str">
        <f>IF(F6="","",IF(C6="男子",0,IF(C6="女子",5,IF(C6="混合",9,8))))</f>
        <v/>
      </c>
      <c r="AT6" s="104"/>
      <c r="AU6" s="104"/>
      <c r="AV6" s="104"/>
      <c r="AW6" s="104"/>
      <c r="AX6" s="101"/>
      <c r="BA6" s="21" t="s">
        <v>173</v>
      </c>
      <c r="BB6" s="21" t="s">
        <v>178</v>
      </c>
      <c r="BC6" s="21" t="s">
        <v>179</v>
      </c>
    </row>
    <row r="7" spans="1:55" ht="14.25" customHeight="1" x14ac:dyDescent="0.15">
      <c r="A7" s="20" t="str">
        <f>IF(F7="","",A6+1)</f>
        <v/>
      </c>
      <c r="B7" s="23" t="str">
        <f>IF(F7="","",リレーオーダー用紙!$N$4)</f>
        <v/>
      </c>
      <c r="C7" s="24" t="str">
        <f t="shared" ref="C7:C40" si="24">IF(F7="","",IF(SUM(W7:Z7)=0,"男子",IF(SUM(W7:Z7)=10,"混合",IF(SUM(W7:Z7)=20,"女子","不明"))))</f>
        <v/>
      </c>
      <c r="D7" s="24" t="str">
        <f t="shared" si="0"/>
        <v/>
      </c>
      <c r="E7" s="24" t="str">
        <f t="shared" si="1"/>
        <v/>
      </c>
      <c r="F7" s="102"/>
      <c r="G7" s="48"/>
      <c r="H7" s="49"/>
      <c r="I7" s="49"/>
      <c r="J7" s="49"/>
      <c r="K7" s="49"/>
      <c r="L7" s="130"/>
      <c r="M7" s="16">
        <v>1</v>
      </c>
      <c r="N7" s="25" t="str">
        <f>IF(M7&lt;=$M$6,VLOOKUP($M7,選手!$A:$C,3,0),"")</f>
        <v/>
      </c>
      <c r="O7" s="16" t="str">
        <f>IF($M7&lt;=M$6,VLOOKUP($M7,選手!$A:$D,4,0),"")</f>
        <v/>
      </c>
      <c r="P7" s="16" t="str">
        <f>IF($M7&lt;=M$6,VLOOKUP($M7,選手!$A:$D,2,0),"")</f>
        <v/>
      </c>
      <c r="Q7" s="16">
        <f>M7</f>
        <v>1</v>
      </c>
      <c r="S7" s="22" t="str">
        <f t="shared" si="2"/>
        <v/>
      </c>
      <c r="T7" s="22" t="str">
        <f t="shared" si="3"/>
        <v/>
      </c>
      <c r="U7" s="22" t="str">
        <f t="shared" si="4"/>
        <v/>
      </c>
      <c r="V7" s="22" t="str">
        <f t="shared" si="5"/>
        <v/>
      </c>
      <c r="W7" s="22" t="str">
        <f t="shared" si="6"/>
        <v/>
      </c>
      <c r="X7" s="22" t="str">
        <f t="shared" si="7"/>
        <v/>
      </c>
      <c r="Y7" s="22" t="str">
        <f t="shared" si="8"/>
        <v/>
      </c>
      <c r="Z7" s="22" t="str">
        <f t="shared" si="9"/>
        <v/>
      </c>
      <c r="AA7" s="22" t="str">
        <f t="shared" si="10"/>
        <v/>
      </c>
      <c r="AB7" s="22" t="str">
        <f t="shared" si="11"/>
        <v/>
      </c>
      <c r="AC7" s="22" t="str">
        <f t="shared" si="12"/>
        <v/>
      </c>
      <c r="AD7" s="22" t="str">
        <f t="shared" si="13"/>
        <v/>
      </c>
      <c r="AE7" s="36" t="str">
        <f t="shared" si="14"/>
        <v>999:99.99</v>
      </c>
      <c r="AF7" s="22" t="str">
        <f t="shared" ref="AF7:AF40" si="25">IF(AA7="","",COUNTIF($AJ$6:$AM$40,AJ7))</f>
        <v/>
      </c>
      <c r="AG7" s="22" t="str">
        <f t="shared" ref="AG7:AG40" si="26">IF(AB7="","",COUNTIF($AJ$6:$AM$40,AK7))</f>
        <v/>
      </c>
      <c r="AH7" s="22" t="str">
        <f t="shared" ref="AH7:AH40" si="27">IF(AC7="","",COUNTIF($AJ$6:$AM$40,AL7))</f>
        <v/>
      </c>
      <c r="AI7" s="22" t="str">
        <f t="shared" ref="AI7:AI40" si="28">IF(AD7="","",COUNTIF($AJ$6:$AM$40,AM7))</f>
        <v/>
      </c>
      <c r="AJ7" s="104" t="str">
        <f t="shared" si="16"/>
        <v/>
      </c>
      <c r="AK7" s="104" t="str">
        <f t="shared" si="17"/>
        <v/>
      </c>
      <c r="AL7" s="104" t="str">
        <f t="shared" si="18"/>
        <v/>
      </c>
      <c r="AM7" s="104" t="str">
        <f t="shared" si="19"/>
        <v/>
      </c>
      <c r="AN7" s="106" t="str">
        <f t="shared" si="20"/>
        <v/>
      </c>
      <c r="AO7" s="104">
        <f t="shared" ref="AO7:AO40" si="29">IF(AN7="",0,COUNTIF(AN$6:AN$40,AN7))</f>
        <v>0</v>
      </c>
      <c r="AP7" s="104" t="str">
        <f t="shared" si="21"/>
        <v/>
      </c>
      <c r="AQ7" s="104" t="str">
        <f t="shared" si="22"/>
        <v/>
      </c>
      <c r="AR7" s="104" t="str">
        <f t="shared" si="23"/>
        <v/>
      </c>
      <c r="AS7" s="104" t="str">
        <f t="shared" ref="AS7:AS40" si="30">IF(F7="","",IF(C7="男子",0,IF(C7="女子",5,IF(C7="混合",9,8))))</f>
        <v/>
      </c>
      <c r="AT7" s="104"/>
      <c r="AU7" s="104"/>
      <c r="AV7" s="104"/>
      <c r="AW7" s="104"/>
      <c r="AX7" s="26" t="s">
        <v>186</v>
      </c>
      <c r="AY7" s="16">
        <v>6</v>
      </c>
      <c r="AZ7" s="16">
        <v>100</v>
      </c>
      <c r="BA7" s="16">
        <f t="shared" ref="BA7:BC8" si="31">COUNTIF($AR$6:$AR$40,BA$6&amp;$AX7)</f>
        <v>0</v>
      </c>
      <c r="BB7" s="16">
        <f t="shared" si="31"/>
        <v>0</v>
      </c>
      <c r="BC7" s="16">
        <f t="shared" si="31"/>
        <v>0</v>
      </c>
    </row>
    <row r="8" spans="1:55" ht="14.25" customHeight="1" x14ac:dyDescent="0.15">
      <c r="A8" s="20" t="str">
        <f t="shared" ref="A8:A40" si="32">IF(F8="","",A7+1)</f>
        <v/>
      </c>
      <c r="B8" s="23" t="str">
        <f>IF(F8="","",リレーオーダー用紙!$N$4)</f>
        <v/>
      </c>
      <c r="C8" s="24" t="str">
        <f t="shared" si="24"/>
        <v/>
      </c>
      <c r="D8" s="24" t="str">
        <f t="shared" si="0"/>
        <v/>
      </c>
      <c r="E8" s="24" t="str">
        <f t="shared" si="1"/>
        <v/>
      </c>
      <c r="F8" s="102"/>
      <c r="G8" s="48"/>
      <c r="H8" s="49"/>
      <c r="I8" s="49"/>
      <c r="J8" s="49"/>
      <c r="K8" s="49"/>
      <c r="L8" s="130"/>
      <c r="M8" s="16">
        <v>2</v>
      </c>
      <c r="N8" s="26" t="str">
        <f>IF(M8&lt;=$M$6,VLOOKUP($M8,選手!$A:$C,3,0),"")</f>
        <v/>
      </c>
      <c r="O8" s="16" t="str">
        <f>IF($M8&lt;=M$6,VLOOKUP($M8,選手!$A:$D,4,0),"")</f>
        <v/>
      </c>
      <c r="P8" s="16" t="str">
        <f>IF($M8&lt;=M$6,VLOOKUP($M8,選手!$A:$D,2,0),"")</f>
        <v/>
      </c>
      <c r="Q8" s="16">
        <f t="shared" ref="Q8:Q71" si="33">M8</f>
        <v>2</v>
      </c>
      <c r="S8" s="22" t="str">
        <f t="shared" si="2"/>
        <v/>
      </c>
      <c r="T8" s="22" t="str">
        <f t="shared" si="3"/>
        <v/>
      </c>
      <c r="U8" s="22" t="str">
        <f t="shared" si="4"/>
        <v/>
      </c>
      <c r="V8" s="22" t="str">
        <f t="shared" si="5"/>
        <v/>
      </c>
      <c r="W8" s="22" t="str">
        <f t="shared" si="6"/>
        <v/>
      </c>
      <c r="X8" s="22" t="str">
        <f t="shared" si="7"/>
        <v/>
      </c>
      <c r="Y8" s="22" t="str">
        <f t="shared" si="8"/>
        <v/>
      </c>
      <c r="Z8" s="22" t="str">
        <f t="shared" si="9"/>
        <v/>
      </c>
      <c r="AA8" s="22" t="str">
        <f t="shared" si="10"/>
        <v/>
      </c>
      <c r="AB8" s="22" t="str">
        <f t="shared" si="11"/>
        <v/>
      </c>
      <c r="AC8" s="22" t="str">
        <f t="shared" si="12"/>
        <v/>
      </c>
      <c r="AD8" s="22" t="str">
        <f t="shared" si="13"/>
        <v/>
      </c>
      <c r="AE8" s="36" t="str">
        <f t="shared" si="14"/>
        <v>999:99.99</v>
      </c>
      <c r="AF8" s="22" t="str">
        <f t="shared" si="25"/>
        <v/>
      </c>
      <c r="AG8" s="22" t="str">
        <f t="shared" si="26"/>
        <v/>
      </c>
      <c r="AH8" s="22" t="str">
        <f t="shared" si="27"/>
        <v/>
      </c>
      <c r="AI8" s="22" t="str">
        <f t="shared" si="28"/>
        <v/>
      </c>
      <c r="AJ8" s="104" t="str">
        <f t="shared" si="16"/>
        <v/>
      </c>
      <c r="AK8" s="104" t="str">
        <f t="shared" si="17"/>
        <v/>
      </c>
      <c r="AL8" s="104" t="str">
        <f t="shared" si="18"/>
        <v/>
      </c>
      <c r="AM8" s="104" t="str">
        <f t="shared" si="19"/>
        <v/>
      </c>
      <c r="AN8" s="106" t="str">
        <f t="shared" si="20"/>
        <v/>
      </c>
      <c r="AO8" s="104">
        <f t="shared" si="29"/>
        <v>0</v>
      </c>
      <c r="AP8" s="104" t="str">
        <f t="shared" si="21"/>
        <v/>
      </c>
      <c r="AQ8" s="104" t="str">
        <f t="shared" si="22"/>
        <v/>
      </c>
      <c r="AR8" s="104" t="str">
        <f t="shared" si="23"/>
        <v/>
      </c>
      <c r="AS8" s="104" t="str">
        <f t="shared" si="30"/>
        <v/>
      </c>
      <c r="AT8" s="104"/>
      <c r="AU8" s="104"/>
      <c r="AV8" s="104"/>
      <c r="AW8" s="104"/>
      <c r="AX8" s="27" t="s">
        <v>187</v>
      </c>
      <c r="AY8" s="16">
        <v>7</v>
      </c>
      <c r="AZ8" s="16">
        <v>100</v>
      </c>
      <c r="BA8" s="16">
        <f t="shared" si="31"/>
        <v>0</v>
      </c>
      <c r="BB8" s="16">
        <f t="shared" si="31"/>
        <v>0</v>
      </c>
      <c r="BC8" s="16">
        <f t="shared" si="31"/>
        <v>0</v>
      </c>
    </row>
    <row r="9" spans="1:55" ht="14.25" customHeight="1" x14ac:dyDescent="0.15">
      <c r="A9" s="20" t="str">
        <f t="shared" si="32"/>
        <v/>
      </c>
      <c r="B9" s="23" t="str">
        <f>IF(F9="","",リレーオーダー用紙!$N$4)</f>
        <v/>
      </c>
      <c r="C9" s="24" t="str">
        <f t="shared" si="24"/>
        <v/>
      </c>
      <c r="D9" s="24" t="str">
        <f t="shared" si="0"/>
        <v/>
      </c>
      <c r="E9" s="24" t="str">
        <f t="shared" si="1"/>
        <v/>
      </c>
      <c r="F9" s="102"/>
      <c r="G9" s="48"/>
      <c r="H9" s="49"/>
      <c r="I9" s="49"/>
      <c r="J9" s="49"/>
      <c r="K9" s="49"/>
      <c r="L9" s="130"/>
      <c r="M9" s="16">
        <v>3</v>
      </c>
      <c r="N9" s="26" t="str">
        <f>IF(M9&lt;=$M$6,VLOOKUP($M9,選手!$A:$C,3,0),"")</f>
        <v/>
      </c>
      <c r="O9" s="16" t="str">
        <f>IF($M9&lt;=M$6,VLOOKUP($M9,選手!$A:$D,4,0),"")</f>
        <v/>
      </c>
      <c r="P9" s="16" t="str">
        <f>IF($M9&lt;=M$6,VLOOKUP($M9,選手!$A:$D,2,0),"")</f>
        <v/>
      </c>
      <c r="Q9" s="16">
        <f t="shared" si="33"/>
        <v>3</v>
      </c>
      <c r="S9" s="22" t="str">
        <f t="shared" si="2"/>
        <v/>
      </c>
      <c r="T9" s="22" t="str">
        <f t="shared" si="3"/>
        <v/>
      </c>
      <c r="U9" s="22" t="str">
        <f t="shared" si="4"/>
        <v/>
      </c>
      <c r="V9" s="22" t="str">
        <f t="shared" si="5"/>
        <v/>
      </c>
      <c r="W9" s="22" t="str">
        <f t="shared" si="6"/>
        <v/>
      </c>
      <c r="X9" s="22" t="str">
        <f t="shared" si="7"/>
        <v/>
      </c>
      <c r="Y9" s="22" t="str">
        <f t="shared" si="8"/>
        <v/>
      </c>
      <c r="Z9" s="22" t="str">
        <f t="shared" si="9"/>
        <v/>
      </c>
      <c r="AA9" s="22" t="str">
        <f t="shared" si="10"/>
        <v/>
      </c>
      <c r="AB9" s="22" t="str">
        <f t="shared" si="11"/>
        <v/>
      </c>
      <c r="AC9" s="22" t="str">
        <f t="shared" si="12"/>
        <v/>
      </c>
      <c r="AD9" s="22" t="str">
        <f t="shared" si="13"/>
        <v/>
      </c>
      <c r="AE9" s="36" t="str">
        <f t="shared" si="14"/>
        <v>999:99.99</v>
      </c>
      <c r="AF9" s="22" t="str">
        <f t="shared" si="25"/>
        <v/>
      </c>
      <c r="AG9" s="22" t="str">
        <f t="shared" si="26"/>
        <v/>
      </c>
      <c r="AH9" s="22" t="str">
        <f t="shared" si="27"/>
        <v/>
      </c>
      <c r="AI9" s="22" t="str">
        <f t="shared" si="28"/>
        <v/>
      </c>
      <c r="AJ9" s="104" t="str">
        <f t="shared" si="16"/>
        <v/>
      </c>
      <c r="AK9" s="104" t="str">
        <f t="shared" si="17"/>
        <v/>
      </c>
      <c r="AL9" s="104" t="str">
        <f t="shared" si="18"/>
        <v/>
      </c>
      <c r="AM9" s="104" t="str">
        <f t="shared" si="19"/>
        <v/>
      </c>
      <c r="AN9" s="106" t="str">
        <f t="shared" si="20"/>
        <v/>
      </c>
      <c r="AO9" s="104">
        <f t="shared" si="29"/>
        <v>0</v>
      </c>
      <c r="AP9" s="104" t="str">
        <f t="shared" si="21"/>
        <v/>
      </c>
      <c r="AQ9" s="104" t="str">
        <f t="shared" si="22"/>
        <v/>
      </c>
      <c r="AR9" s="104" t="str">
        <f t="shared" si="23"/>
        <v/>
      </c>
      <c r="AS9" s="104" t="str">
        <f t="shared" si="30"/>
        <v/>
      </c>
      <c r="AT9" s="104"/>
      <c r="AU9" s="104"/>
      <c r="AV9" s="104"/>
      <c r="AW9" s="104"/>
      <c r="AX9" s="25"/>
    </row>
    <row r="10" spans="1:55" ht="14.25" customHeight="1" x14ac:dyDescent="0.15">
      <c r="A10" s="20" t="str">
        <f t="shared" si="32"/>
        <v/>
      </c>
      <c r="B10" s="23" t="str">
        <f>IF(F10="","",リレーオーダー用紙!$N$4)</f>
        <v/>
      </c>
      <c r="C10" s="24" t="str">
        <f t="shared" si="24"/>
        <v/>
      </c>
      <c r="D10" s="24" t="str">
        <f t="shared" si="0"/>
        <v/>
      </c>
      <c r="E10" s="24" t="str">
        <f t="shared" si="1"/>
        <v/>
      </c>
      <c r="F10" s="102"/>
      <c r="G10" s="48"/>
      <c r="H10" s="49"/>
      <c r="I10" s="49"/>
      <c r="J10" s="49"/>
      <c r="K10" s="49"/>
      <c r="L10" s="130"/>
      <c r="M10" s="16">
        <v>4</v>
      </c>
      <c r="N10" s="26" t="str">
        <f>IF(M10&lt;=$M$6,VLOOKUP($M10,選手!$A:$C,3,0),"")</f>
        <v/>
      </c>
      <c r="O10" s="16" t="str">
        <f>IF($M10&lt;=M$6,VLOOKUP($M10,選手!$A:$D,4,0),"")</f>
        <v/>
      </c>
      <c r="P10" s="16" t="str">
        <f>IF($M10&lt;=M$6,VLOOKUP($M10,選手!$A:$D,2,0),"")</f>
        <v/>
      </c>
      <c r="Q10" s="16">
        <f t="shared" si="33"/>
        <v>4</v>
      </c>
      <c r="S10" s="22" t="str">
        <f t="shared" si="2"/>
        <v/>
      </c>
      <c r="T10" s="22" t="str">
        <f t="shared" si="3"/>
        <v/>
      </c>
      <c r="U10" s="22" t="str">
        <f t="shared" si="4"/>
        <v/>
      </c>
      <c r="V10" s="22" t="str">
        <f t="shared" si="5"/>
        <v/>
      </c>
      <c r="W10" s="22" t="str">
        <f t="shared" si="6"/>
        <v/>
      </c>
      <c r="X10" s="22" t="str">
        <f t="shared" si="7"/>
        <v/>
      </c>
      <c r="Y10" s="22" t="str">
        <f t="shared" si="8"/>
        <v/>
      </c>
      <c r="Z10" s="22" t="str">
        <f t="shared" si="9"/>
        <v/>
      </c>
      <c r="AA10" s="22" t="str">
        <f t="shared" si="10"/>
        <v/>
      </c>
      <c r="AB10" s="22" t="str">
        <f t="shared" si="11"/>
        <v/>
      </c>
      <c r="AC10" s="22" t="str">
        <f t="shared" si="12"/>
        <v/>
      </c>
      <c r="AD10" s="22" t="str">
        <f t="shared" si="13"/>
        <v/>
      </c>
      <c r="AE10" s="36" t="str">
        <f t="shared" si="14"/>
        <v>999:99.99</v>
      </c>
      <c r="AF10" s="22" t="str">
        <f t="shared" si="25"/>
        <v/>
      </c>
      <c r="AG10" s="22" t="str">
        <f t="shared" si="26"/>
        <v/>
      </c>
      <c r="AH10" s="22" t="str">
        <f t="shared" si="27"/>
        <v/>
      </c>
      <c r="AI10" s="22" t="str">
        <f t="shared" si="28"/>
        <v/>
      </c>
      <c r="AJ10" s="104" t="str">
        <f t="shared" si="16"/>
        <v/>
      </c>
      <c r="AK10" s="104" t="str">
        <f t="shared" si="17"/>
        <v/>
      </c>
      <c r="AL10" s="104" t="str">
        <f t="shared" si="18"/>
        <v/>
      </c>
      <c r="AM10" s="104" t="str">
        <f t="shared" si="19"/>
        <v/>
      </c>
      <c r="AN10" s="106" t="str">
        <f t="shared" si="20"/>
        <v/>
      </c>
      <c r="AO10" s="104">
        <f t="shared" si="29"/>
        <v>0</v>
      </c>
      <c r="AP10" s="104" t="str">
        <f t="shared" si="21"/>
        <v/>
      </c>
      <c r="AQ10" s="104" t="str">
        <f t="shared" si="22"/>
        <v/>
      </c>
      <c r="AR10" s="104" t="str">
        <f t="shared" si="23"/>
        <v/>
      </c>
      <c r="AS10" s="104" t="str">
        <f t="shared" si="30"/>
        <v/>
      </c>
      <c r="AT10" s="104"/>
      <c r="AU10" s="104"/>
      <c r="AV10" s="104"/>
      <c r="AW10" s="104"/>
      <c r="AX10" s="26"/>
    </row>
    <row r="11" spans="1:55" ht="14.25" customHeight="1" x14ac:dyDescent="0.15">
      <c r="A11" s="20" t="str">
        <f t="shared" si="32"/>
        <v/>
      </c>
      <c r="B11" s="23" t="str">
        <f>IF(F11="","",リレーオーダー用紙!$N$4)</f>
        <v/>
      </c>
      <c r="C11" s="24" t="str">
        <f t="shared" si="24"/>
        <v/>
      </c>
      <c r="D11" s="24" t="str">
        <f t="shared" si="0"/>
        <v/>
      </c>
      <c r="E11" s="24" t="str">
        <f t="shared" si="1"/>
        <v/>
      </c>
      <c r="F11" s="102"/>
      <c r="G11" s="48"/>
      <c r="H11" s="49"/>
      <c r="I11" s="49"/>
      <c r="J11" s="49"/>
      <c r="K11" s="49"/>
      <c r="L11" s="130"/>
      <c r="M11" s="16">
        <v>5</v>
      </c>
      <c r="N11" s="26" t="str">
        <f>IF(M11&lt;=$M$6,VLOOKUP($M11,選手!$A:$C,3,0),"")</f>
        <v/>
      </c>
      <c r="O11" s="16" t="str">
        <f>IF($M11&lt;=M$6,VLOOKUP($M11,選手!$A:$D,4,0),"")</f>
        <v/>
      </c>
      <c r="P11" s="16" t="str">
        <f>IF($M11&lt;=M$6,VLOOKUP($M11,選手!$A:$D,2,0),"")</f>
        <v/>
      </c>
      <c r="Q11" s="16">
        <f t="shared" si="33"/>
        <v>5</v>
      </c>
      <c r="S11" s="22" t="str">
        <f t="shared" si="2"/>
        <v/>
      </c>
      <c r="T11" s="22" t="str">
        <f t="shared" si="3"/>
        <v/>
      </c>
      <c r="U11" s="22" t="str">
        <f t="shared" si="4"/>
        <v/>
      </c>
      <c r="V11" s="22" t="str">
        <f t="shared" si="5"/>
        <v/>
      </c>
      <c r="W11" s="22" t="str">
        <f t="shared" si="6"/>
        <v/>
      </c>
      <c r="X11" s="22" t="str">
        <f t="shared" si="7"/>
        <v/>
      </c>
      <c r="Y11" s="22" t="str">
        <f t="shared" si="8"/>
        <v/>
      </c>
      <c r="Z11" s="22" t="str">
        <f t="shared" si="9"/>
        <v/>
      </c>
      <c r="AA11" s="22" t="str">
        <f t="shared" si="10"/>
        <v/>
      </c>
      <c r="AB11" s="22" t="str">
        <f t="shared" si="11"/>
        <v/>
      </c>
      <c r="AC11" s="22" t="str">
        <f t="shared" si="12"/>
        <v/>
      </c>
      <c r="AD11" s="22" t="str">
        <f t="shared" si="13"/>
        <v/>
      </c>
      <c r="AE11" s="36" t="str">
        <f t="shared" si="14"/>
        <v>999:99.99</v>
      </c>
      <c r="AF11" s="22" t="str">
        <f t="shared" si="25"/>
        <v/>
      </c>
      <c r="AG11" s="22" t="str">
        <f t="shared" si="26"/>
        <v/>
      </c>
      <c r="AH11" s="22" t="str">
        <f t="shared" si="27"/>
        <v/>
      </c>
      <c r="AI11" s="22" t="str">
        <f t="shared" si="28"/>
        <v/>
      </c>
      <c r="AJ11" s="104" t="str">
        <f t="shared" si="16"/>
        <v/>
      </c>
      <c r="AK11" s="104" t="str">
        <f t="shared" si="17"/>
        <v/>
      </c>
      <c r="AL11" s="104" t="str">
        <f t="shared" si="18"/>
        <v/>
      </c>
      <c r="AM11" s="104" t="str">
        <f t="shared" si="19"/>
        <v/>
      </c>
      <c r="AN11" s="106" t="str">
        <f t="shared" si="20"/>
        <v/>
      </c>
      <c r="AO11" s="104">
        <f t="shared" si="29"/>
        <v>0</v>
      </c>
      <c r="AP11" s="104" t="str">
        <f t="shared" si="21"/>
        <v/>
      </c>
      <c r="AQ11" s="104" t="str">
        <f t="shared" si="22"/>
        <v/>
      </c>
      <c r="AR11" s="104" t="str">
        <f t="shared" si="23"/>
        <v/>
      </c>
      <c r="AS11" s="104" t="str">
        <f t="shared" si="30"/>
        <v/>
      </c>
      <c r="AT11" s="104"/>
      <c r="AU11" s="104"/>
      <c r="AV11" s="104"/>
      <c r="AW11" s="104"/>
      <c r="AX11" s="26"/>
    </row>
    <row r="12" spans="1:55" ht="14.25" customHeight="1" x14ac:dyDescent="0.15">
      <c r="A12" s="20" t="str">
        <f t="shared" si="32"/>
        <v/>
      </c>
      <c r="B12" s="23" t="str">
        <f>IF(F12="","",リレーオーダー用紙!$N$4)</f>
        <v/>
      </c>
      <c r="C12" s="24" t="str">
        <f t="shared" si="24"/>
        <v/>
      </c>
      <c r="D12" s="24" t="str">
        <f t="shared" si="0"/>
        <v/>
      </c>
      <c r="E12" s="24" t="str">
        <f t="shared" si="1"/>
        <v/>
      </c>
      <c r="F12" s="102"/>
      <c r="G12" s="48"/>
      <c r="H12" s="49"/>
      <c r="I12" s="49"/>
      <c r="J12" s="49"/>
      <c r="K12" s="49"/>
      <c r="L12" s="130"/>
      <c r="M12" s="16">
        <v>6</v>
      </c>
      <c r="N12" s="26" t="str">
        <f>IF(M12&lt;=$M$6,VLOOKUP($M12,選手!$A:$C,3,0),"")</f>
        <v/>
      </c>
      <c r="O12" s="16" t="str">
        <f>IF($M12&lt;=M$6,VLOOKUP($M12,選手!$A:$D,4,0),"")</f>
        <v/>
      </c>
      <c r="P12" s="16" t="str">
        <f>IF($M12&lt;=M$6,VLOOKUP($M12,選手!$A:$D,2,0),"")</f>
        <v/>
      </c>
      <c r="Q12" s="16">
        <f t="shared" si="33"/>
        <v>6</v>
      </c>
      <c r="S12" s="22" t="str">
        <f t="shared" si="2"/>
        <v/>
      </c>
      <c r="T12" s="22" t="str">
        <f t="shared" si="3"/>
        <v/>
      </c>
      <c r="U12" s="22" t="str">
        <f t="shared" si="4"/>
        <v/>
      </c>
      <c r="V12" s="22" t="str">
        <f t="shared" si="5"/>
        <v/>
      </c>
      <c r="W12" s="22" t="str">
        <f t="shared" si="6"/>
        <v/>
      </c>
      <c r="X12" s="22" t="str">
        <f t="shared" si="7"/>
        <v/>
      </c>
      <c r="Y12" s="22" t="str">
        <f t="shared" si="8"/>
        <v/>
      </c>
      <c r="Z12" s="22" t="str">
        <f t="shared" si="9"/>
        <v/>
      </c>
      <c r="AA12" s="22" t="str">
        <f t="shared" si="10"/>
        <v/>
      </c>
      <c r="AB12" s="22" t="str">
        <f t="shared" si="11"/>
        <v/>
      </c>
      <c r="AC12" s="22" t="str">
        <f t="shared" si="12"/>
        <v/>
      </c>
      <c r="AD12" s="22" t="str">
        <f t="shared" si="13"/>
        <v/>
      </c>
      <c r="AE12" s="36" t="str">
        <f t="shared" si="14"/>
        <v>999:99.99</v>
      </c>
      <c r="AF12" s="22" t="str">
        <f t="shared" si="25"/>
        <v/>
      </c>
      <c r="AG12" s="22" t="str">
        <f t="shared" si="26"/>
        <v/>
      </c>
      <c r="AH12" s="22" t="str">
        <f t="shared" si="27"/>
        <v/>
      </c>
      <c r="AI12" s="22" t="str">
        <f t="shared" si="28"/>
        <v/>
      </c>
      <c r="AJ12" s="104" t="str">
        <f t="shared" si="16"/>
        <v/>
      </c>
      <c r="AK12" s="104" t="str">
        <f t="shared" si="17"/>
        <v/>
      </c>
      <c r="AL12" s="104" t="str">
        <f t="shared" si="18"/>
        <v/>
      </c>
      <c r="AM12" s="104" t="str">
        <f t="shared" si="19"/>
        <v/>
      </c>
      <c r="AN12" s="106" t="str">
        <f t="shared" si="20"/>
        <v/>
      </c>
      <c r="AO12" s="104">
        <f t="shared" si="29"/>
        <v>0</v>
      </c>
      <c r="AP12" s="104" t="str">
        <f t="shared" si="21"/>
        <v/>
      </c>
      <c r="AQ12" s="104" t="str">
        <f t="shared" si="22"/>
        <v/>
      </c>
      <c r="AR12" s="104" t="str">
        <f t="shared" si="23"/>
        <v/>
      </c>
      <c r="AS12" s="104" t="str">
        <f t="shared" si="30"/>
        <v/>
      </c>
      <c r="AT12" s="104"/>
      <c r="AU12" s="104"/>
      <c r="AV12" s="104"/>
      <c r="AW12" s="104"/>
      <c r="AX12" s="26"/>
    </row>
    <row r="13" spans="1:55" ht="14.25" customHeight="1" x14ac:dyDescent="0.15">
      <c r="A13" s="20" t="str">
        <f t="shared" si="32"/>
        <v/>
      </c>
      <c r="B13" s="23" t="str">
        <f>IF(F13="","",リレーオーダー用紙!$N$4)</f>
        <v/>
      </c>
      <c r="C13" s="24" t="str">
        <f t="shared" si="24"/>
        <v/>
      </c>
      <c r="D13" s="24" t="str">
        <f t="shared" ref="D13:D38" si="34">IF(E13="","",IF(E13&lt;120,119,FLOOR(E13,40)))</f>
        <v/>
      </c>
      <c r="E13" s="24" t="str">
        <f t="shared" ref="E13:E38" si="35">IF(SUM(S13:V13)=0,"",SUM(S13:V13))</f>
        <v/>
      </c>
      <c r="F13" s="102"/>
      <c r="G13" s="48"/>
      <c r="H13" s="49"/>
      <c r="I13" s="49"/>
      <c r="J13" s="49"/>
      <c r="K13" s="49"/>
      <c r="L13" s="130"/>
      <c r="M13" s="16">
        <v>7</v>
      </c>
      <c r="N13" s="26" t="str">
        <f>IF(M13&lt;=$M$6,VLOOKUP($M13,選手!$A:$C,3,0),"")</f>
        <v/>
      </c>
      <c r="O13" s="16" t="str">
        <f>IF($M13&lt;=M$6,VLOOKUP($M13,選手!$A:$D,4,0),"")</f>
        <v/>
      </c>
      <c r="P13" s="16" t="str">
        <f>IF($M13&lt;=M$6,VLOOKUP($M13,選手!$A:$D,2,0),"")</f>
        <v/>
      </c>
      <c r="Q13" s="16">
        <f t="shared" si="33"/>
        <v>7</v>
      </c>
      <c r="S13" s="22" t="str">
        <f t="shared" si="2"/>
        <v/>
      </c>
      <c r="T13" s="22" t="str">
        <f t="shared" si="3"/>
        <v/>
      </c>
      <c r="U13" s="22" t="str">
        <f t="shared" si="4"/>
        <v/>
      </c>
      <c r="V13" s="22" t="str">
        <f t="shared" si="5"/>
        <v/>
      </c>
      <c r="W13" s="22" t="str">
        <f t="shared" si="6"/>
        <v/>
      </c>
      <c r="X13" s="22" t="str">
        <f t="shared" si="7"/>
        <v/>
      </c>
      <c r="Y13" s="22" t="str">
        <f t="shared" si="8"/>
        <v/>
      </c>
      <c r="Z13" s="22" t="str">
        <f t="shared" si="9"/>
        <v/>
      </c>
      <c r="AA13" s="22" t="str">
        <f t="shared" si="10"/>
        <v/>
      </c>
      <c r="AB13" s="22" t="str">
        <f t="shared" si="11"/>
        <v/>
      </c>
      <c r="AC13" s="22" t="str">
        <f t="shared" si="12"/>
        <v/>
      </c>
      <c r="AD13" s="22" t="str">
        <f t="shared" si="13"/>
        <v/>
      </c>
      <c r="AE13" s="36" t="str">
        <f t="shared" si="14"/>
        <v>999:99.99</v>
      </c>
      <c r="AF13" s="22" t="str">
        <f t="shared" si="25"/>
        <v/>
      </c>
      <c r="AG13" s="22" t="str">
        <f t="shared" si="26"/>
        <v/>
      </c>
      <c r="AH13" s="22" t="str">
        <f t="shared" si="27"/>
        <v/>
      </c>
      <c r="AI13" s="22" t="str">
        <f t="shared" si="28"/>
        <v/>
      </c>
      <c r="AJ13" s="104" t="str">
        <f t="shared" si="16"/>
        <v/>
      </c>
      <c r="AK13" s="104" t="str">
        <f t="shared" si="17"/>
        <v/>
      </c>
      <c r="AL13" s="104" t="str">
        <f t="shared" si="18"/>
        <v/>
      </c>
      <c r="AM13" s="104" t="str">
        <f t="shared" si="19"/>
        <v/>
      </c>
      <c r="AN13" s="106" t="str">
        <f t="shared" si="20"/>
        <v/>
      </c>
      <c r="AO13" s="104">
        <f t="shared" si="29"/>
        <v>0</v>
      </c>
      <c r="AP13" s="104" t="str">
        <f t="shared" si="21"/>
        <v/>
      </c>
      <c r="AQ13" s="104" t="str">
        <f t="shared" si="22"/>
        <v/>
      </c>
      <c r="AR13" s="104" t="str">
        <f t="shared" si="23"/>
        <v/>
      </c>
      <c r="AS13" s="104" t="str">
        <f t="shared" si="30"/>
        <v/>
      </c>
      <c r="AT13" s="104"/>
      <c r="AU13" s="104"/>
      <c r="AV13" s="104"/>
      <c r="AW13" s="104"/>
      <c r="AX13" s="27"/>
    </row>
    <row r="14" spans="1:55" s="22" customFormat="1" ht="14.25" customHeight="1" x14ac:dyDescent="0.15">
      <c r="A14" s="20" t="str">
        <f t="shared" si="32"/>
        <v/>
      </c>
      <c r="B14" s="23" t="str">
        <f>IF(F14="","",リレーオーダー用紙!$N$4)</f>
        <v/>
      </c>
      <c r="C14" s="24" t="str">
        <f t="shared" si="24"/>
        <v/>
      </c>
      <c r="D14" s="24" t="str">
        <f t="shared" si="34"/>
        <v/>
      </c>
      <c r="E14" s="24" t="str">
        <f t="shared" si="35"/>
        <v/>
      </c>
      <c r="F14" s="102"/>
      <c r="G14" s="48"/>
      <c r="H14" s="49"/>
      <c r="I14" s="49"/>
      <c r="J14" s="49"/>
      <c r="K14" s="49"/>
      <c r="L14" s="130"/>
      <c r="M14" s="16">
        <v>8</v>
      </c>
      <c r="N14" s="26" t="str">
        <f>IF(M14&lt;=$M$6,VLOOKUP($M14,選手!$A:$C,3,0),"")</f>
        <v/>
      </c>
      <c r="O14" s="16" t="str">
        <f>IF($M14&lt;=M$6,VLOOKUP($M14,選手!$A:$D,4,0),"")</f>
        <v/>
      </c>
      <c r="P14" s="16" t="str">
        <f>IF($M14&lt;=M$6,VLOOKUP($M14,選手!$A:$D,2,0),"")</f>
        <v/>
      </c>
      <c r="Q14" s="16">
        <f t="shared" si="33"/>
        <v>8</v>
      </c>
      <c r="R14" s="16"/>
      <c r="S14" s="22" t="str">
        <f t="shared" si="2"/>
        <v/>
      </c>
      <c r="T14" s="22" t="str">
        <f t="shared" si="3"/>
        <v/>
      </c>
      <c r="U14" s="22" t="str">
        <f t="shared" si="4"/>
        <v/>
      </c>
      <c r="V14" s="22" t="str">
        <f t="shared" si="5"/>
        <v/>
      </c>
      <c r="W14" s="22" t="str">
        <f t="shared" si="6"/>
        <v/>
      </c>
      <c r="X14" s="22" t="str">
        <f t="shared" si="7"/>
        <v/>
      </c>
      <c r="Y14" s="22" t="str">
        <f t="shared" si="8"/>
        <v/>
      </c>
      <c r="Z14" s="22" t="str">
        <f t="shared" si="9"/>
        <v/>
      </c>
      <c r="AA14" s="22" t="str">
        <f t="shared" si="10"/>
        <v/>
      </c>
      <c r="AB14" s="22" t="str">
        <f t="shared" si="11"/>
        <v/>
      </c>
      <c r="AC14" s="22" t="str">
        <f t="shared" si="12"/>
        <v/>
      </c>
      <c r="AD14" s="22" t="str">
        <f t="shared" si="13"/>
        <v/>
      </c>
      <c r="AE14" s="36" t="str">
        <f t="shared" si="14"/>
        <v>999:99.99</v>
      </c>
      <c r="AF14" s="22" t="str">
        <f t="shared" si="25"/>
        <v/>
      </c>
      <c r="AG14" s="22" t="str">
        <f t="shared" si="26"/>
        <v/>
      </c>
      <c r="AH14" s="22" t="str">
        <f t="shared" si="27"/>
        <v/>
      </c>
      <c r="AI14" s="22" t="str">
        <f t="shared" si="28"/>
        <v/>
      </c>
      <c r="AJ14" s="104" t="str">
        <f t="shared" si="16"/>
        <v/>
      </c>
      <c r="AK14" s="104" t="str">
        <f t="shared" si="17"/>
        <v/>
      </c>
      <c r="AL14" s="104" t="str">
        <f t="shared" si="18"/>
        <v/>
      </c>
      <c r="AM14" s="104" t="str">
        <f t="shared" si="19"/>
        <v/>
      </c>
      <c r="AN14" s="106" t="str">
        <f t="shared" si="20"/>
        <v/>
      </c>
      <c r="AO14" s="104">
        <f t="shared" si="29"/>
        <v>0</v>
      </c>
      <c r="AP14" s="104" t="str">
        <f t="shared" si="21"/>
        <v/>
      </c>
      <c r="AQ14" s="104" t="str">
        <f t="shared" si="22"/>
        <v/>
      </c>
      <c r="AR14" s="104" t="str">
        <f t="shared" si="23"/>
        <v/>
      </c>
      <c r="AS14" s="104" t="str">
        <f t="shared" si="30"/>
        <v/>
      </c>
      <c r="AT14" s="104"/>
      <c r="AU14" s="104"/>
      <c r="AV14" s="104"/>
      <c r="AW14" s="104"/>
    </row>
    <row r="15" spans="1:55" s="21" customFormat="1" ht="14.25" customHeight="1" x14ac:dyDescent="0.15">
      <c r="A15" s="20" t="str">
        <f t="shared" si="32"/>
        <v/>
      </c>
      <c r="B15" s="23" t="str">
        <f>IF(F15="","",リレーオーダー用紙!$N$4)</f>
        <v/>
      </c>
      <c r="C15" s="24" t="str">
        <f t="shared" si="24"/>
        <v/>
      </c>
      <c r="D15" s="24" t="str">
        <f t="shared" si="34"/>
        <v/>
      </c>
      <c r="E15" s="24" t="str">
        <f t="shared" si="35"/>
        <v/>
      </c>
      <c r="F15" s="102"/>
      <c r="G15" s="48"/>
      <c r="H15" s="49"/>
      <c r="I15" s="49"/>
      <c r="J15" s="49"/>
      <c r="K15" s="49"/>
      <c r="L15" s="130"/>
      <c r="M15" s="16">
        <v>9</v>
      </c>
      <c r="N15" s="26" t="str">
        <f>IF(M15&lt;=$M$6,VLOOKUP($M15,選手!$A:$C,3,0),"")</f>
        <v/>
      </c>
      <c r="O15" s="16" t="str">
        <f>IF($M15&lt;=M$6,VLOOKUP($M15,選手!$A:$D,4,0),"")</f>
        <v/>
      </c>
      <c r="P15" s="16" t="str">
        <f>IF($M15&lt;=M$6,VLOOKUP($M15,選手!$A:$D,2,0),"")</f>
        <v/>
      </c>
      <c r="Q15" s="16">
        <f t="shared" si="33"/>
        <v>9</v>
      </c>
      <c r="R15" s="16"/>
      <c r="S15" s="22" t="str">
        <f t="shared" si="2"/>
        <v/>
      </c>
      <c r="T15" s="22" t="str">
        <f t="shared" si="3"/>
        <v/>
      </c>
      <c r="U15" s="22" t="str">
        <f t="shared" si="4"/>
        <v/>
      </c>
      <c r="V15" s="22" t="str">
        <f t="shared" si="5"/>
        <v/>
      </c>
      <c r="W15" s="22" t="str">
        <f t="shared" si="6"/>
        <v/>
      </c>
      <c r="X15" s="22" t="str">
        <f t="shared" si="7"/>
        <v/>
      </c>
      <c r="Y15" s="22" t="str">
        <f t="shared" si="8"/>
        <v/>
      </c>
      <c r="Z15" s="22" t="str">
        <f t="shared" si="9"/>
        <v/>
      </c>
      <c r="AA15" s="22" t="str">
        <f t="shared" si="10"/>
        <v/>
      </c>
      <c r="AB15" s="22" t="str">
        <f t="shared" si="11"/>
        <v/>
      </c>
      <c r="AC15" s="22" t="str">
        <f t="shared" si="12"/>
        <v/>
      </c>
      <c r="AD15" s="22" t="str">
        <f t="shared" si="13"/>
        <v/>
      </c>
      <c r="AE15" s="36" t="str">
        <f t="shared" si="14"/>
        <v>999:99.99</v>
      </c>
      <c r="AF15" s="22" t="str">
        <f t="shared" si="25"/>
        <v/>
      </c>
      <c r="AG15" s="22" t="str">
        <f t="shared" si="26"/>
        <v/>
      </c>
      <c r="AH15" s="22" t="str">
        <f t="shared" si="27"/>
        <v/>
      </c>
      <c r="AI15" s="22" t="str">
        <f t="shared" si="28"/>
        <v/>
      </c>
      <c r="AJ15" s="104" t="str">
        <f t="shared" si="16"/>
        <v/>
      </c>
      <c r="AK15" s="104" t="str">
        <f t="shared" si="17"/>
        <v/>
      </c>
      <c r="AL15" s="104" t="str">
        <f t="shared" si="18"/>
        <v/>
      </c>
      <c r="AM15" s="104" t="str">
        <f t="shared" si="19"/>
        <v/>
      </c>
      <c r="AN15" s="106" t="str">
        <f t="shared" si="20"/>
        <v/>
      </c>
      <c r="AO15" s="104">
        <f t="shared" si="29"/>
        <v>0</v>
      </c>
      <c r="AP15" s="104" t="str">
        <f t="shared" si="21"/>
        <v/>
      </c>
      <c r="AQ15" s="104" t="str">
        <f t="shared" si="22"/>
        <v/>
      </c>
      <c r="AR15" s="104" t="str">
        <f t="shared" si="23"/>
        <v/>
      </c>
      <c r="AS15" s="104" t="str">
        <f t="shared" si="30"/>
        <v/>
      </c>
      <c r="AT15" s="104"/>
      <c r="AU15" s="104"/>
      <c r="AV15" s="104"/>
      <c r="AW15" s="104"/>
    </row>
    <row r="16" spans="1:55" ht="14.25" customHeight="1" x14ac:dyDescent="0.15">
      <c r="A16" s="20" t="str">
        <f t="shared" si="32"/>
        <v/>
      </c>
      <c r="B16" s="23" t="str">
        <f>IF(F16="","",リレーオーダー用紙!$N$4)</f>
        <v/>
      </c>
      <c r="C16" s="24" t="str">
        <f t="shared" si="24"/>
        <v/>
      </c>
      <c r="D16" s="24" t="str">
        <f t="shared" si="34"/>
        <v/>
      </c>
      <c r="E16" s="24" t="str">
        <f t="shared" si="35"/>
        <v/>
      </c>
      <c r="F16" s="102"/>
      <c r="G16" s="48"/>
      <c r="H16" s="49"/>
      <c r="I16" s="49"/>
      <c r="J16" s="49"/>
      <c r="K16" s="49"/>
      <c r="L16" s="130"/>
      <c r="M16" s="16">
        <v>10</v>
      </c>
      <c r="N16" s="26" t="str">
        <f>IF(M16&lt;=$M$6,VLOOKUP($M16,選手!$A:$C,3,0),"")</f>
        <v/>
      </c>
      <c r="O16" s="16" t="str">
        <f>IF($M16&lt;=M$6,VLOOKUP($M16,選手!$A:$D,4,0),"")</f>
        <v/>
      </c>
      <c r="P16" s="16" t="str">
        <f>IF($M16&lt;=M$6,VLOOKUP($M16,選手!$A:$D,2,0),"")</f>
        <v/>
      </c>
      <c r="Q16" s="16">
        <f t="shared" si="33"/>
        <v>10</v>
      </c>
      <c r="S16" s="22" t="str">
        <f t="shared" si="2"/>
        <v/>
      </c>
      <c r="T16" s="22" t="str">
        <f t="shared" si="3"/>
        <v/>
      </c>
      <c r="U16" s="22" t="str">
        <f t="shared" si="4"/>
        <v/>
      </c>
      <c r="V16" s="22" t="str">
        <f t="shared" si="5"/>
        <v/>
      </c>
      <c r="W16" s="22" t="str">
        <f t="shared" si="6"/>
        <v/>
      </c>
      <c r="X16" s="22" t="str">
        <f t="shared" si="7"/>
        <v/>
      </c>
      <c r="Y16" s="22" t="str">
        <f t="shared" si="8"/>
        <v/>
      </c>
      <c r="Z16" s="22" t="str">
        <f t="shared" si="9"/>
        <v/>
      </c>
      <c r="AA16" s="22" t="str">
        <f t="shared" si="10"/>
        <v/>
      </c>
      <c r="AB16" s="22" t="str">
        <f t="shared" si="11"/>
        <v/>
      </c>
      <c r="AC16" s="22" t="str">
        <f t="shared" si="12"/>
        <v/>
      </c>
      <c r="AD16" s="22" t="str">
        <f t="shared" si="13"/>
        <v/>
      </c>
      <c r="AE16" s="36" t="str">
        <f t="shared" si="14"/>
        <v>999:99.99</v>
      </c>
      <c r="AF16" s="22" t="str">
        <f t="shared" si="25"/>
        <v/>
      </c>
      <c r="AG16" s="22" t="str">
        <f t="shared" si="26"/>
        <v/>
      </c>
      <c r="AH16" s="22" t="str">
        <f t="shared" si="27"/>
        <v/>
      </c>
      <c r="AI16" s="22" t="str">
        <f t="shared" si="28"/>
        <v/>
      </c>
      <c r="AJ16" s="104" t="str">
        <f t="shared" si="16"/>
        <v/>
      </c>
      <c r="AK16" s="104" t="str">
        <f t="shared" si="17"/>
        <v/>
      </c>
      <c r="AL16" s="104" t="str">
        <f t="shared" si="18"/>
        <v/>
      </c>
      <c r="AM16" s="104" t="str">
        <f t="shared" si="19"/>
        <v/>
      </c>
      <c r="AN16" s="106" t="str">
        <f t="shared" si="20"/>
        <v/>
      </c>
      <c r="AO16" s="104">
        <f t="shared" si="29"/>
        <v>0</v>
      </c>
      <c r="AP16" s="104" t="str">
        <f t="shared" si="21"/>
        <v/>
      </c>
      <c r="AQ16" s="104" t="str">
        <f t="shared" si="22"/>
        <v/>
      </c>
      <c r="AR16" s="104" t="str">
        <f t="shared" si="23"/>
        <v/>
      </c>
      <c r="AS16" s="104" t="str">
        <f t="shared" si="30"/>
        <v/>
      </c>
      <c r="AT16" s="104"/>
      <c r="AU16" s="104"/>
      <c r="AV16" s="104"/>
      <c r="AW16" s="104"/>
    </row>
    <row r="17" spans="1:49" ht="14.25" customHeight="1" x14ac:dyDescent="0.15">
      <c r="A17" s="20" t="str">
        <f t="shared" si="32"/>
        <v/>
      </c>
      <c r="B17" s="23" t="str">
        <f>IF(F17="","",リレーオーダー用紙!$N$4)</f>
        <v/>
      </c>
      <c r="C17" s="24" t="str">
        <f t="shared" si="24"/>
        <v/>
      </c>
      <c r="D17" s="24" t="str">
        <f t="shared" si="34"/>
        <v/>
      </c>
      <c r="E17" s="24" t="str">
        <f t="shared" si="35"/>
        <v/>
      </c>
      <c r="F17" s="102"/>
      <c r="G17" s="48"/>
      <c r="H17" s="49"/>
      <c r="I17" s="49"/>
      <c r="J17" s="49"/>
      <c r="K17" s="49"/>
      <c r="L17" s="130"/>
      <c r="M17" s="16">
        <v>11</v>
      </c>
      <c r="N17" s="26" t="str">
        <f>IF(M17&lt;=$M$6,VLOOKUP($M17,選手!$A:$C,3,0),"")</f>
        <v/>
      </c>
      <c r="O17" s="16" t="str">
        <f>IF($M17&lt;=M$6,VLOOKUP($M17,選手!$A:$D,4,0),"")</f>
        <v/>
      </c>
      <c r="P17" s="16" t="str">
        <f>IF($M17&lt;=M$6,VLOOKUP($M17,選手!$A:$D,2,0),"")</f>
        <v/>
      </c>
      <c r="Q17" s="16">
        <f t="shared" si="33"/>
        <v>11</v>
      </c>
      <c r="S17" s="22" t="str">
        <f t="shared" si="2"/>
        <v/>
      </c>
      <c r="T17" s="22" t="str">
        <f t="shared" si="3"/>
        <v/>
      </c>
      <c r="U17" s="22" t="str">
        <f t="shared" si="4"/>
        <v/>
      </c>
      <c r="V17" s="22" t="str">
        <f t="shared" si="5"/>
        <v/>
      </c>
      <c r="W17" s="22" t="str">
        <f t="shared" si="6"/>
        <v/>
      </c>
      <c r="X17" s="22" t="str">
        <f t="shared" si="7"/>
        <v/>
      </c>
      <c r="Y17" s="22" t="str">
        <f t="shared" si="8"/>
        <v/>
      </c>
      <c r="Z17" s="22" t="str">
        <f t="shared" si="9"/>
        <v/>
      </c>
      <c r="AA17" s="22" t="str">
        <f t="shared" si="10"/>
        <v/>
      </c>
      <c r="AB17" s="22" t="str">
        <f t="shared" si="11"/>
        <v/>
      </c>
      <c r="AC17" s="22" t="str">
        <f t="shared" si="12"/>
        <v/>
      </c>
      <c r="AD17" s="22" t="str">
        <f t="shared" si="13"/>
        <v/>
      </c>
      <c r="AE17" s="36" t="str">
        <f t="shared" si="14"/>
        <v>999:99.99</v>
      </c>
      <c r="AF17" s="22" t="str">
        <f t="shared" si="25"/>
        <v/>
      </c>
      <c r="AG17" s="22" t="str">
        <f t="shared" si="26"/>
        <v/>
      </c>
      <c r="AH17" s="22" t="str">
        <f t="shared" si="27"/>
        <v/>
      </c>
      <c r="AI17" s="22" t="str">
        <f t="shared" si="28"/>
        <v/>
      </c>
      <c r="AJ17" s="104" t="str">
        <f t="shared" si="16"/>
        <v/>
      </c>
      <c r="AK17" s="104" t="str">
        <f t="shared" si="17"/>
        <v/>
      </c>
      <c r="AL17" s="104" t="str">
        <f t="shared" si="18"/>
        <v/>
      </c>
      <c r="AM17" s="104" t="str">
        <f t="shared" si="19"/>
        <v/>
      </c>
      <c r="AN17" s="106" t="str">
        <f t="shared" si="20"/>
        <v/>
      </c>
      <c r="AO17" s="104">
        <f t="shared" si="29"/>
        <v>0</v>
      </c>
      <c r="AP17" s="104" t="str">
        <f t="shared" si="21"/>
        <v/>
      </c>
      <c r="AQ17" s="104" t="str">
        <f t="shared" si="22"/>
        <v/>
      </c>
      <c r="AR17" s="104" t="str">
        <f t="shared" si="23"/>
        <v/>
      </c>
      <c r="AS17" s="104" t="str">
        <f t="shared" si="30"/>
        <v/>
      </c>
      <c r="AT17" s="104"/>
      <c r="AU17" s="104"/>
      <c r="AV17" s="104"/>
      <c r="AW17" s="104"/>
    </row>
    <row r="18" spans="1:49" ht="14.25" customHeight="1" x14ac:dyDescent="0.15">
      <c r="A18" s="20" t="str">
        <f t="shared" si="32"/>
        <v/>
      </c>
      <c r="B18" s="23" t="str">
        <f>IF(F18="","",リレーオーダー用紙!$N$4)</f>
        <v/>
      </c>
      <c r="C18" s="24" t="str">
        <f t="shared" si="24"/>
        <v/>
      </c>
      <c r="D18" s="24" t="str">
        <f t="shared" si="34"/>
        <v/>
      </c>
      <c r="E18" s="24" t="str">
        <f t="shared" si="35"/>
        <v/>
      </c>
      <c r="F18" s="102"/>
      <c r="G18" s="48"/>
      <c r="H18" s="49"/>
      <c r="I18" s="49"/>
      <c r="J18" s="49"/>
      <c r="K18" s="49"/>
      <c r="L18" s="130"/>
      <c r="M18" s="16">
        <v>12</v>
      </c>
      <c r="N18" s="26" t="str">
        <f>IF(M18&lt;=$M$6,VLOOKUP($M18,選手!$A:$C,3,0),"")</f>
        <v/>
      </c>
      <c r="O18" s="16" t="str">
        <f>IF($M18&lt;=M$6,VLOOKUP($M18,選手!$A:$D,4,0),"")</f>
        <v/>
      </c>
      <c r="P18" s="16" t="str">
        <f>IF($M18&lt;=M$6,VLOOKUP($M18,選手!$A:$D,2,0),"")</f>
        <v/>
      </c>
      <c r="Q18" s="16">
        <f t="shared" si="33"/>
        <v>12</v>
      </c>
      <c r="S18" s="22" t="str">
        <f t="shared" si="2"/>
        <v/>
      </c>
      <c r="T18" s="22" t="str">
        <f t="shared" si="3"/>
        <v/>
      </c>
      <c r="U18" s="22" t="str">
        <f t="shared" si="4"/>
        <v/>
      </c>
      <c r="V18" s="22" t="str">
        <f t="shared" si="5"/>
        <v/>
      </c>
      <c r="W18" s="22" t="str">
        <f t="shared" si="6"/>
        <v/>
      </c>
      <c r="X18" s="22" t="str">
        <f t="shared" si="7"/>
        <v/>
      </c>
      <c r="Y18" s="22" t="str">
        <f t="shared" si="8"/>
        <v/>
      </c>
      <c r="Z18" s="22" t="str">
        <f t="shared" si="9"/>
        <v/>
      </c>
      <c r="AA18" s="22" t="str">
        <f t="shared" si="10"/>
        <v/>
      </c>
      <c r="AB18" s="22" t="str">
        <f t="shared" si="11"/>
        <v/>
      </c>
      <c r="AC18" s="22" t="str">
        <f t="shared" si="12"/>
        <v/>
      </c>
      <c r="AD18" s="22" t="str">
        <f t="shared" si="13"/>
        <v/>
      </c>
      <c r="AE18" s="36" t="str">
        <f t="shared" si="14"/>
        <v>999:99.99</v>
      </c>
      <c r="AF18" s="22" t="str">
        <f t="shared" si="25"/>
        <v/>
      </c>
      <c r="AG18" s="22" t="str">
        <f t="shared" si="26"/>
        <v/>
      </c>
      <c r="AH18" s="22" t="str">
        <f t="shared" si="27"/>
        <v/>
      </c>
      <c r="AI18" s="22" t="str">
        <f t="shared" si="28"/>
        <v/>
      </c>
      <c r="AJ18" s="104" t="str">
        <f t="shared" si="16"/>
        <v/>
      </c>
      <c r="AK18" s="104" t="str">
        <f t="shared" si="17"/>
        <v/>
      </c>
      <c r="AL18" s="104" t="str">
        <f t="shared" si="18"/>
        <v/>
      </c>
      <c r="AM18" s="104" t="str">
        <f t="shared" si="19"/>
        <v/>
      </c>
      <c r="AN18" s="106" t="str">
        <f t="shared" si="20"/>
        <v/>
      </c>
      <c r="AO18" s="104">
        <f t="shared" si="29"/>
        <v>0</v>
      </c>
      <c r="AP18" s="104" t="str">
        <f t="shared" si="21"/>
        <v/>
      </c>
      <c r="AQ18" s="104" t="str">
        <f t="shared" si="22"/>
        <v/>
      </c>
      <c r="AR18" s="104" t="str">
        <f t="shared" si="23"/>
        <v/>
      </c>
      <c r="AS18" s="104" t="str">
        <f t="shared" si="30"/>
        <v/>
      </c>
      <c r="AT18" s="104"/>
      <c r="AU18" s="104"/>
      <c r="AV18" s="104"/>
      <c r="AW18" s="104"/>
    </row>
    <row r="19" spans="1:49" ht="14.25" customHeight="1" x14ac:dyDescent="0.15">
      <c r="A19" s="20" t="str">
        <f t="shared" si="32"/>
        <v/>
      </c>
      <c r="B19" s="23" t="str">
        <f>IF(F19="","",リレーオーダー用紙!$N$4)</f>
        <v/>
      </c>
      <c r="C19" s="24" t="str">
        <f t="shared" si="24"/>
        <v/>
      </c>
      <c r="D19" s="24" t="str">
        <f t="shared" si="34"/>
        <v/>
      </c>
      <c r="E19" s="24" t="str">
        <f t="shared" si="35"/>
        <v/>
      </c>
      <c r="F19" s="102"/>
      <c r="G19" s="48"/>
      <c r="H19" s="49"/>
      <c r="I19" s="49"/>
      <c r="J19" s="49"/>
      <c r="K19" s="49"/>
      <c r="L19" s="130"/>
      <c r="M19" s="16">
        <v>13</v>
      </c>
      <c r="N19" s="26" t="str">
        <f>IF(M19&lt;=$M$6,VLOOKUP($M19,選手!$A:$C,3,0),"")</f>
        <v/>
      </c>
      <c r="O19" s="16" t="str">
        <f>IF($M19&lt;=M$6,VLOOKUP($M19,選手!$A:$D,4,0),"")</f>
        <v/>
      </c>
      <c r="P19" s="16" t="str">
        <f>IF($M19&lt;=M$6,VLOOKUP($M19,選手!$A:$D,2,0),"")</f>
        <v/>
      </c>
      <c r="Q19" s="16">
        <f t="shared" si="33"/>
        <v>13</v>
      </c>
      <c r="S19" s="22" t="str">
        <f t="shared" si="2"/>
        <v/>
      </c>
      <c r="T19" s="22" t="str">
        <f t="shared" si="3"/>
        <v/>
      </c>
      <c r="U19" s="22" t="str">
        <f t="shared" si="4"/>
        <v/>
      </c>
      <c r="V19" s="22" t="str">
        <f t="shared" si="5"/>
        <v/>
      </c>
      <c r="W19" s="22" t="str">
        <f t="shared" si="6"/>
        <v/>
      </c>
      <c r="X19" s="22" t="str">
        <f t="shared" si="7"/>
        <v/>
      </c>
      <c r="Y19" s="22" t="str">
        <f t="shared" si="8"/>
        <v/>
      </c>
      <c r="Z19" s="22" t="str">
        <f t="shared" si="9"/>
        <v/>
      </c>
      <c r="AA19" s="22" t="str">
        <f t="shared" si="10"/>
        <v/>
      </c>
      <c r="AB19" s="22" t="str">
        <f t="shared" si="11"/>
        <v/>
      </c>
      <c r="AC19" s="22" t="str">
        <f t="shared" si="12"/>
        <v/>
      </c>
      <c r="AD19" s="22" t="str">
        <f t="shared" si="13"/>
        <v/>
      </c>
      <c r="AE19" s="36" t="str">
        <f t="shared" si="14"/>
        <v>999:99.99</v>
      </c>
      <c r="AF19" s="22" t="str">
        <f t="shared" si="25"/>
        <v/>
      </c>
      <c r="AG19" s="22" t="str">
        <f t="shared" si="26"/>
        <v/>
      </c>
      <c r="AH19" s="22" t="str">
        <f t="shared" si="27"/>
        <v/>
      </c>
      <c r="AI19" s="22" t="str">
        <f t="shared" si="28"/>
        <v/>
      </c>
      <c r="AJ19" s="104" t="str">
        <f t="shared" si="16"/>
        <v/>
      </c>
      <c r="AK19" s="104" t="str">
        <f t="shared" si="17"/>
        <v/>
      </c>
      <c r="AL19" s="104" t="str">
        <f t="shared" si="18"/>
        <v/>
      </c>
      <c r="AM19" s="104" t="str">
        <f t="shared" si="19"/>
        <v/>
      </c>
      <c r="AN19" s="106" t="str">
        <f t="shared" si="20"/>
        <v/>
      </c>
      <c r="AO19" s="104">
        <f t="shared" si="29"/>
        <v>0</v>
      </c>
      <c r="AP19" s="104" t="str">
        <f t="shared" si="21"/>
        <v/>
      </c>
      <c r="AQ19" s="104" t="str">
        <f t="shared" si="22"/>
        <v/>
      </c>
      <c r="AR19" s="104" t="str">
        <f t="shared" si="23"/>
        <v/>
      </c>
      <c r="AS19" s="104" t="str">
        <f t="shared" si="30"/>
        <v/>
      </c>
      <c r="AT19" s="104"/>
      <c r="AU19" s="104"/>
      <c r="AV19" s="104"/>
      <c r="AW19" s="104"/>
    </row>
    <row r="20" spans="1:49" ht="14.25" customHeight="1" x14ac:dyDescent="0.15">
      <c r="A20" s="20" t="str">
        <f t="shared" si="32"/>
        <v/>
      </c>
      <c r="B20" s="23" t="str">
        <f>IF(F20="","",リレーオーダー用紙!$N$4)</f>
        <v/>
      </c>
      <c r="C20" s="24" t="str">
        <f t="shared" si="24"/>
        <v/>
      </c>
      <c r="D20" s="24" t="str">
        <f t="shared" si="34"/>
        <v/>
      </c>
      <c r="E20" s="24" t="str">
        <f t="shared" si="35"/>
        <v/>
      </c>
      <c r="F20" s="102"/>
      <c r="G20" s="48"/>
      <c r="H20" s="49"/>
      <c r="I20" s="49"/>
      <c r="J20" s="49"/>
      <c r="K20" s="49"/>
      <c r="L20" s="130"/>
      <c r="M20" s="16">
        <v>14</v>
      </c>
      <c r="N20" s="26" t="str">
        <f>IF(M20&lt;=$M$6,VLOOKUP($M20,選手!$A:$C,3,0),"")</f>
        <v/>
      </c>
      <c r="O20" s="16" t="str">
        <f>IF($M20&lt;=M$6,VLOOKUP($M20,選手!$A:$D,4,0),"")</f>
        <v/>
      </c>
      <c r="P20" s="16" t="str">
        <f>IF($M20&lt;=M$6,VLOOKUP($M20,選手!$A:$D,2,0),"")</f>
        <v/>
      </c>
      <c r="Q20" s="16">
        <f t="shared" si="33"/>
        <v>14</v>
      </c>
      <c r="S20" s="22" t="str">
        <f t="shared" si="2"/>
        <v/>
      </c>
      <c r="T20" s="22" t="str">
        <f t="shared" si="3"/>
        <v/>
      </c>
      <c r="U20" s="22" t="str">
        <f t="shared" si="4"/>
        <v/>
      </c>
      <c r="V20" s="22" t="str">
        <f t="shared" si="5"/>
        <v/>
      </c>
      <c r="W20" s="22" t="str">
        <f t="shared" si="6"/>
        <v/>
      </c>
      <c r="X20" s="22" t="str">
        <f t="shared" si="7"/>
        <v/>
      </c>
      <c r="Y20" s="22" t="str">
        <f t="shared" si="8"/>
        <v/>
      </c>
      <c r="Z20" s="22" t="str">
        <f t="shared" si="9"/>
        <v/>
      </c>
      <c r="AA20" s="22" t="str">
        <f t="shared" si="10"/>
        <v/>
      </c>
      <c r="AB20" s="22" t="str">
        <f t="shared" si="11"/>
        <v/>
      </c>
      <c r="AC20" s="22" t="str">
        <f t="shared" si="12"/>
        <v/>
      </c>
      <c r="AD20" s="22" t="str">
        <f t="shared" si="13"/>
        <v/>
      </c>
      <c r="AE20" s="36" t="str">
        <f t="shared" si="14"/>
        <v>999:99.99</v>
      </c>
      <c r="AF20" s="22" t="str">
        <f t="shared" si="25"/>
        <v/>
      </c>
      <c r="AG20" s="22" t="str">
        <f t="shared" si="26"/>
        <v/>
      </c>
      <c r="AH20" s="22" t="str">
        <f t="shared" si="27"/>
        <v/>
      </c>
      <c r="AI20" s="22" t="str">
        <f t="shared" si="28"/>
        <v/>
      </c>
      <c r="AJ20" s="104" t="str">
        <f t="shared" si="16"/>
        <v/>
      </c>
      <c r="AK20" s="104" t="str">
        <f t="shared" si="17"/>
        <v/>
      </c>
      <c r="AL20" s="104" t="str">
        <f t="shared" si="18"/>
        <v/>
      </c>
      <c r="AM20" s="104" t="str">
        <f t="shared" si="19"/>
        <v/>
      </c>
      <c r="AN20" s="106" t="str">
        <f t="shared" si="20"/>
        <v/>
      </c>
      <c r="AO20" s="104">
        <f t="shared" si="29"/>
        <v>0</v>
      </c>
      <c r="AP20" s="104" t="str">
        <f t="shared" si="21"/>
        <v/>
      </c>
      <c r="AQ20" s="104" t="str">
        <f t="shared" si="22"/>
        <v/>
      </c>
      <c r="AR20" s="104" t="str">
        <f t="shared" si="23"/>
        <v/>
      </c>
      <c r="AS20" s="104" t="str">
        <f t="shared" si="30"/>
        <v/>
      </c>
      <c r="AT20" s="104"/>
      <c r="AU20" s="104"/>
      <c r="AV20" s="104"/>
      <c r="AW20" s="104"/>
    </row>
    <row r="21" spans="1:49" ht="14.25" customHeight="1" x14ac:dyDescent="0.15">
      <c r="A21" s="20" t="str">
        <f t="shared" si="32"/>
        <v/>
      </c>
      <c r="B21" s="23" t="str">
        <f>IF(F21="","",リレーオーダー用紙!$N$4)</f>
        <v/>
      </c>
      <c r="C21" s="24" t="str">
        <f t="shared" si="24"/>
        <v/>
      </c>
      <c r="D21" s="24" t="str">
        <f t="shared" si="34"/>
        <v/>
      </c>
      <c r="E21" s="24" t="str">
        <f t="shared" si="35"/>
        <v/>
      </c>
      <c r="F21" s="102"/>
      <c r="G21" s="48"/>
      <c r="H21" s="49"/>
      <c r="I21" s="49"/>
      <c r="J21" s="49"/>
      <c r="K21" s="49"/>
      <c r="L21" s="130"/>
      <c r="M21" s="16">
        <v>15</v>
      </c>
      <c r="N21" s="26" t="str">
        <f>IF(M21&lt;=$M$6,VLOOKUP($M21,選手!$A:$C,3,0),"")</f>
        <v/>
      </c>
      <c r="O21" s="16" t="str">
        <f>IF($M21&lt;=M$6,VLOOKUP($M21,選手!$A:$D,4,0),"")</f>
        <v/>
      </c>
      <c r="P21" s="16" t="str">
        <f>IF($M21&lt;=M$6,VLOOKUP($M21,選手!$A:$D,2,0),"")</f>
        <v/>
      </c>
      <c r="Q21" s="16">
        <f t="shared" si="33"/>
        <v>15</v>
      </c>
      <c r="S21" s="22" t="str">
        <f t="shared" si="2"/>
        <v/>
      </c>
      <c r="T21" s="22" t="str">
        <f t="shared" si="3"/>
        <v/>
      </c>
      <c r="U21" s="22" t="str">
        <f t="shared" si="4"/>
        <v/>
      </c>
      <c r="V21" s="22" t="str">
        <f t="shared" si="5"/>
        <v/>
      </c>
      <c r="W21" s="22" t="str">
        <f t="shared" si="6"/>
        <v/>
      </c>
      <c r="X21" s="22" t="str">
        <f t="shared" si="7"/>
        <v/>
      </c>
      <c r="Y21" s="22" t="str">
        <f t="shared" si="8"/>
        <v/>
      </c>
      <c r="Z21" s="22" t="str">
        <f t="shared" si="9"/>
        <v/>
      </c>
      <c r="AA21" s="22" t="str">
        <f t="shared" si="10"/>
        <v/>
      </c>
      <c r="AB21" s="22" t="str">
        <f t="shared" si="11"/>
        <v/>
      </c>
      <c r="AC21" s="22" t="str">
        <f t="shared" si="12"/>
        <v/>
      </c>
      <c r="AD21" s="22" t="str">
        <f t="shared" si="13"/>
        <v/>
      </c>
      <c r="AE21" s="36" t="str">
        <f t="shared" si="14"/>
        <v>999:99.99</v>
      </c>
      <c r="AF21" s="22" t="str">
        <f t="shared" si="25"/>
        <v/>
      </c>
      <c r="AG21" s="22" t="str">
        <f t="shared" si="26"/>
        <v/>
      </c>
      <c r="AH21" s="22" t="str">
        <f t="shared" si="27"/>
        <v/>
      </c>
      <c r="AI21" s="22" t="str">
        <f t="shared" si="28"/>
        <v/>
      </c>
      <c r="AJ21" s="104" t="str">
        <f t="shared" si="16"/>
        <v/>
      </c>
      <c r="AK21" s="104" t="str">
        <f t="shared" si="17"/>
        <v/>
      </c>
      <c r="AL21" s="104" t="str">
        <f t="shared" si="18"/>
        <v/>
      </c>
      <c r="AM21" s="104" t="str">
        <f t="shared" si="19"/>
        <v/>
      </c>
      <c r="AN21" s="106" t="str">
        <f t="shared" si="20"/>
        <v/>
      </c>
      <c r="AO21" s="104">
        <f t="shared" si="29"/>
        <v>0</v>
      </c>
      <c r="AP21" s="104" t="str">
        <f t="shared" si="21"/>
        <v/>
      </c>
      <c r="AQ21" s="104" t="str">
        <f t="shared" si="22"/>
        <v/>
      </c>
      <c r="AR21" s="104" t="str">
        <f t="shared" si="23"/>
        <v/>
      </c>
      <c r="AS21" s="104" t="str">
        <f t="shared" si="30"/>
        <v/>
      </c>
      <c r="AT21" s="104"/>
      <c r="AU21" s="104"/>
      <c r="AV21" s="104"/>
      <c r="AW21" s="104"/>
    </row>
    <row r="22" spans="1:49" ht="14.25" customHeight="1" x14ac:dyDescent="0.15">
      <c r="A22" s="20" t="str">
        <f t="shared" si="32"/>
        <v/>
      </c>
      <c r="B22" s="23" t="str">
        <f>IF(F22="","",リレーオーダー用紙!$N$4)</f>
        <v/>
      </c>
      <c r="C22" s="24" t="str">
        <f t="shared" si="24"/>
        <v/>
      </c>
      <c r="D22" s="24" t="str">
        <f t="shared" si="34"/>
        <v/>
      </c>
      <c r="E22" s="24" t="str">
        <f t="shared" si="35"/>
        <v/>
      </c>
      <c r="F22" s="102"/>
      <c r="G22" s="48"/>
      <c r="H22" s="49"/>
      <c r="I22" s="49"/>
      <c r="J22" s="49"/>
      <c r="K22" s="49"/>
      <c r="L22" s="130"/>
      <c r="M22" s="16">
        <v>16</v>
      </c>
      <c r="N22" s="26" t="str">
        <f>IF(M22&lt;=$M$6,VLOOKUP($M22,選手!$A:$C,3,0),"")</f>
        <v/>
      </c>
      <c r="O22" s="16" t="str">
        <f>IF($M22&lt;=M$6,VLOOKUP($M22,選手!$A:$D,4,0),"")</f>
        <v/>
      </c>
      <c r="P22" s="16" t="str">
        <f>IF($M22&lt;=M$6,VLOOKUP($M22,選手!$A:$D,2,0),"")</f>
        <v/>
      </c>
      <c r="Q22" s="16">
        <f t="shared" si="33"/>
        <v>16</v>
      </c>
      <c r="S22" s="22" t="str">
        <f t="shared" si="2"/>
        <v/>
      </c>
      <c r="T22" s="22" t="str">
        <f t="shared" si="3"/>
        <v/>
      </c>
      <c r="U22" s="22" t="str">
        <f t="shared" si="4"/>
        <v/>
      </c>
      <c r="V22" s="22" t="str">
        <f t="shared" si="5"/>
        <v/>
      </c>
      <c r="W22" s="22" t="str">
        <f t="shared" si="6"/>
        <v/>
      </c>
      <c r="X22" s="22" t="str">
        <f t="shared" si="7"/>
        <v/>
      </c>
      <c r="Y22" s="22" t="str">
        <f t="shared" si="8"/>
        <v/>
      </c>
      <c r="Z22" s="22" t="str">
        <f t="shared" si="9"/>
        <v/>
      </c>
      <c r="AA22" s="22" t="str">
        <f t="shared" si="10"/>
        <v/>
      </c>
      <c r="AB22" s="22" t="str">
        <f t="shared" si="11"/>
        <v/>
      </c>
      <c r="AC22" s="22" t="str">
        <f t="shared" si="12"/>
        <v/>
      </c>
      <c r="AD22" s="22" t="str">
        <f t="shared" si="13"/>
        <v/>
      </c>
      <c r="AE22" s="36" t="str">
        <f t="shared" si="14"/>
        <v>999:99.99</v>
      </c>
      <c r="AF22" s="22" t="str">
        <f t="shared" si="25"/>
        <v/>
      </c>
      <c r="AG22" s="22" t="str">
        <f t="shared" si="26"/>
        <v/>
      </c>
      <c r="AH22" s="22" t="str">
        <f t="shared" si="27"/>
        <v/>
      </c>
      <c r="AI22" s="22" t="str">
        <f t="shared" si="28"/>
        <v/>
      </c>
      <c r="AJ22" s="104" t="str">
        <f t="shared" si="16"/>
        <v/>
      </c>
      <c r="AK22" s="104" t="str">
        <f t="shared" si="17"/>
        <v/>
      </c>
      <c r="AL22" s="104" t="str">
        <f t="shared" si="18"/>
        <v/>
      </c>
      <c r="AM22" s="104" t="str">
        <f t="shared" si="19"/>
        <v/>
      </c>
      <c r="AN22" s="106" t="str">
        <f t="shared" si="20"/>
        <v/>
      </c>
      <c r="AO22" s="104">
        <f t="shared" si="29"/>
        <v>0</v>
      </c>
      <c r="AP22" s="104" t="str">
        <f t="shared" si="21"/>
        <v/>
      </c>
      <c r="AQ22" s="104" t="str">
        <f t="shared" si="22"/>
        <v/>
      </c>
      <c r="AR22" s="104" t="str">
        <f t="shared" si="23"/>
        <v/>
      </c>
      <c r="AS22" s="104" t="str">
        <f t="shared" si="30"/>
        <v/>
      </c>
      <c r="AT22" s="104"/>
      <c r="AU22" s="104"/>
      <c r="AV22" s="104"/>
      <c r="AW22" s="104"/>
    </row>
    <row r="23" spans="1:49" s="22" customFormat="1" ht="14.25" customHeight="1" x14ac:dyDescent="0.15">
      <c r="A23" s="20" t="str">
        <f t="shared" si="32"/>
        <v/>
      </c>
      <c r="B23" s="23" t="str">
        <f>IF(F23="","",リレーオーダー用紙!$N$4)</f>
        <v/>
      </c>
      <c r="C23" s="24" t="str">
        <f t="shared" si="24"/>
        <v/>
      </c>
      <c r="D23" s="24" t="str">
        <f t="shared" si="34"/>
        <v/>
      </c>
      <c r="E23" s="24" t="str">
        <f t="shared" si="35"/>
        <v/>
      </c>
      <c r="F23" s="102"/>
      <c r="G23" s="48"/>
      <c r="H23" s="49"/>
      <c r="I23" s="49"/>
      <c r="J23" s="49"/>
      <c r="K23" s="49"/>
      <c r="L23" s="130"/>
      <c r="M23" s="16">
        <v>17</v>
      </c>
      <c r="N23" s="26" t="str">
        <f>IF(M23&lt;=$M$6,VLOOKUP($M23,選手!$A:$C,3,0),"")</f>
        <v/>
      </c>
      <c r="O23" s="16" t="str">
        <f>IF($M23&lt;=M$6,VLOOKUP($M23,選手!$A:$D,4,0),"")</f>
        <v/>
      </c>
      <c r="P23" s="16" t="str">
        <f>IF($M23&lt;=M$6,VLOOKUP($M23,選手!$A:$D,2,0),"")</f>
        <v/>
      </c>
      <c r="Q23" s="16">
        <f t="shared" si="33"/>
        <v>17</v>
      </c>
      <c r="R23" s="16"/>
      <c r="S23" s="22" t="str">
        <f t="shared" si="2"/>
        <v/>
      </c>
      <c r="T23" s="22" t="str">
        <f t="shared" si="3"/>
        <v/>
      </c>
      <c r="U23" s="22" t="str">
        <f t="shared" si="4"/>
        <v/>
      </c>
      <c r="V23" s="22" t="str">
        <f t="shared" si="5"/>
        <v/>
      </c>
      <c r="W23" s="22" t="str">
        <f t="shared" si="6"/>
        <v/>
      </c>
      <c r="X23" s="22" t="str">
        <f t="shared" si="7"/>
        <v/>
      </c>
      <c r="Y23" s="22" t="str">
        <f t="shared" si="8"/>
        <v/>
      </c>
      <c r="Z23" s="22" t="str">
        <f t="shared" si="9"/>
        <v/>
      </c>
      <c r="AA23" s="22" t="str">
        <f t="shared" si="10"/>
        <v/>
      </c>
      <c r="AB23" s="22" t="str">
        <f t="shared" si="11"/>
        <v/>
      </c>
      <c r="AC23" s="22" t="str">
        <f t="shared" si="12"/>
        <v/>
      </c>
      <c r="AD23" s="22" t="str">
        <f t="shared" si="13"/>
        <v/>
      </c>
      <c r="AE23" s="36" t="str">
        <f t="shared" si="14"/>
        <v>999:99.99</v>
      </c>
      <c r="AF23" s="22" t="str">
        <f t="shared" si="25"/>
        <v/>
      </c>
      <c r="AG23" s="22" t="str">
        <f t="shared" si="26"/>
        <v/>
      </c>
      <c r="AH23" s="22" t="str">
        <f t="shared" si="27"/>
        <v/>
      </c>
      <c r="AI23" s="22" t="str">
        <f t="shared" si="28"/>
        <v/>
      </c>
      <c r="AJ23" s="104" t="str">
        <f t="shared" si="16"/>
        <v/>
      </c>
      <c r="AK23" s="104" t="str">
        <f t="shared" si="17"/>
        <v/>
      </c>
      <c r="AL23" s="104" t="str">
        <f t="shared" si="18"/>
        <v/>
      </c>
      <c r="AM23" s="104" t="str">
        <f t="shared" si="19"/>
        <v/>
      </c>
      <c r="AN23" s="106" t="str">
        <f t="shared" si="20"/>
        <v/>
      </c>
      <c r="AO23" s="104">
        <f t="shared" si="29"/>
        <v>0</v>
      </c>
      <c r="AP23" s="104" t="str">
        <f t="shared" si="21"/>
        <v/>
      </c>
      <c r="AQ23" s="104" t="str">
        <f t="shared" si="22"/>
        <v/>
      </c>
      <c r="AR23" s="104" t="str">
        <f t="shared" si="23"/>
        <v/>
      </c>
      <c r="AS23" s="104" t="str">
        <f t="shared" si="30"/>
        <v/>
      </c>
      <c r="AT23" s="104"/>
      <c r="AU23" s="104"/>
      <c r="AV23" s="104"/>
      <c r="AW23" s="104"/>
    </row>
    <row r="24" spans="1:49" s="21" customFormat="1" ht="14.25" customHeight="1" x14ac:dyDescent="0.15">
      <c r="A24" s="20" t="str">
        <f t="shared" si="32"/>
        <v/>
      </c>
      <c r="B24" s="23" t="str">
        <f>IF(F24="","",リレーオーダー用紙!$N$4)</f>
        <v/>
      </c>
      <c r="C24" s="24" t="str">
        <f t="shared" si="24"/>
        <v/>
      </c>
      <c r="D24" s="24" t="str">
        <f t="shared" si="34"/>
        <v/>
      </c>
      <c r="E24" s="24" t="str">
        <f t="shared" si="35"/>
        <v/>
      </c>
      <c r="F24" s="102"/>
      <c r="G24" s="48"/>
      <c r="H24" s="49"/>
      <c r="I24" s="49"/>
      <c r="J24" s="49"/>
      <c r="K24" s="49"/>
      <c r="L24" s="130"/>
      <c r="M24" s="16">
        <v>18</v>
      </c>
      <c r="N24" s="26" t="str">
        <f>IF(M24&lt;=$M$6,VLOOKUP($M24,選手!$A:$C,3,0),"")</f>
        <v/>
      </c>
      <c r="O24" s="16" t="str">
        <f>IF($M24&lt;=M$6,VLOOKUP($M24,選手!$A:$D,4,0),"")</f>
        <v/>
      </c>
      <c r="P24" s="16" t="str">
        <f>IF($M24&lt;=M$6,VLOOKUP($M24,選手!$A:$D,2,0),"")</f>
        <v/>
      </c>
      <c r="Q24" s="16">
        <f t="shared" si="33"/>
        <v>18</v>
      </c>
      <c r="R24" s="16"/>
      <c r="S24" s="22" t="str">
        <f t="shared" si="2"/>
        <v/>
      </c>
      <c r="T24" s="22" t="str">
        <f t="shared" si="3"/>
        <v/>
      </c>
      <c r="U24" s="22" t="str">
        <f t="shared" si="4"/>
        <v/>
      </c>
      <c r="V24" s="22" t="str">
        <f t="shared" si="5"/>
        <v/>
      </c>
      <c r="W24" s="22" t="str">
        <f t="shared" si="6"/>
        <v/>
      </c>
      <c r="X24" s="22" t="str">
        <f t="shared" si="7"/>
        <v/>
      </c>
      <c r="Y24" s="22" t="str">
        <f t="shared" si="8"/>
        <v/>
      </c>
      <c r="Z24" s="22" t="str">
        <f t="shared" si="9"/>
        <v/>
      </c>
      <c r="AA24" s="22" t="str">
        <f t="shared" si="10"/>
        <v/>
      </c>
      <c r="AB24" s="22" t="str">
        <f t="shared" si="11"/>
        <v/>
      </c>
      <c r="AC24" s="22" t="str">
        <f t="shared" si="12"/>
        <v/>
      </c>
      <c r="AD24" s="22" t="str">
        <f t="shared" si="13"/>
        <v/>
      </c>
      <c r="AE24" s="36" t="str">
        <f t="shared" si="14"/>
        <v>999:99.99</v>
      </c>
      <c r="AF24" s="22" t="str">
        <f t="shared" si="25"/>
        <v/>
      </c>
      <c r="AG24" s="22" t="str">
        <f t="shared" si="26"/>
        <v/>
      </c>
      <c r="AH24" s="22" t="str">
        <f t="shared" si="27"/>
        <v/>
      </c>
      <c r="AI24" s="22" t="str">
        <f t="shared" si="28"/>
        <v/>
      </c>
      <c r="AJ24" s="104" t="str">
        <f t="shared" si="16"/>
        <v/>
      </c>
      <c r="AK24" s="104" t="str">
        <f t="shared" si="17"/>
        <v/>
      </c>
      <c r="AL24" s="104" t="str">
        <f t="shared" si="18"/>
        <v/>
      </c>
      <c r="AM24" s="104" t="str">
        <f t="shared" si="19"/>
        <v/>
      </c>
      <c r="AN24" s="106" t="str">
        <f t="shared" si="20"/>
        <v/>
      </c>
      <c r="AO24" s="104">
        <f t="shared" si="29"/>
        <v>0</v>
      </c>
      <c r="AP24" s="104" t="str">
        <f t="shared" si="21"/>
        <v/>
      </c>
      <c r="AQ24" s="104" t="str">
        <f t="shared" si="22"/>
        <v/>
      </c>
      <c r="AR24" s="104" t="str">
        <f t="shared" si="23"/>
        <v/>
      </c>
      <c r="AS24" s="104" t="str">
        <f t="shared" si="30"/>
        <v/>
      </c>
      <c r="AT24" s="104"/>
      <c r="AU24" s="104"/>
      <c r="AV24" s="104"/>
      <c r="AW24" s="104"/>
    </row>
    <row r="25" spans="1:49" ht="14.25" customHeight="1" x14ac:dyDescent="0.15">
      <c r="A25" s="20" t="str">
        <f t="shared" si="32"/>
        <v/>
      </c>
      <c r="B25" s="23" t="str">
        <f>IF(F25="","",リレーオーダー用紙!$N$4)</f>
        <v/>
      </c>
      <c r="C25" s="24" t="str">
        <f t="shared" si="24"/>
        <v/>
      </c>
      <c r="D25" s="24" t="str">
        <f t="shared" si="34"/>
        <v/>
      </c>
      <c r="E25" s="24" t="str">
        <f t="shared" si="35"/>
        <v/>
      </c>
      <c r="F25" s="102"/>
      <c r="G25" s="48"/>
      <c r="H25" s="49"/>
      <c r="I25" s="49"/>
      <c r="J25" s="49"/>
      <c r="K25" s="49"/>
      <c r="L25" s="130"/>
      <c r="M25" s="16">
        <v>19</v>
      </c>
      <c r="N25" s="26" t="str">
        <f>IF(M25&lt;=$M$6,VLOOKUP($M25,選手!$A:$C,3,0),"")</f>
        <v/>
      </c>
      <c r="O25" s="16" t="str">
        <f>IF($M25&lt;=M$6,VLOOKUP($M25,選手!$A:$D,4,0),"")</f>
        <v/>
      </c>
      <c r="P25" s="16" t="str">
        <f>IF($M25&lt;=M$6,VLOOKUP($M25,選手!$A:$D,2,0),"")</f>
        <v/>
      </c>
      <c r="Q25" s="16">
        <f t="shared" si="33"/>
        <v>19</v>
      </c>
      <c r="S25" s="22" t="str">
        <f t="shared" si="2"/>
        <v/>
      </c>
      <c r="T25" s="22" t="str">
        <f t="shared" si="3"/>
        <v/>
      </c>
      <c r="U25" s="22" t="str">
        <f t="shared" si="4"/>
        <v/>
      </c>
      <c r="V25" s="22" t="str">
        <f t="shared" si="5"/>
        <v/>
      </c>
      <c r="W25" s="22" t="str">
        <f t="shared" si="6"/>
        <v/>
      </c>
      <c r="X25" s="22" t="str">
        <f t="shared" si="7"/>
        <v/>
      </c>
      <c r="Y25" s="22" t="str">
        <f t="shared" si="8"/>
        <v/>
      </c>
      <c r="Z25" s="22" t="str">
        <f t="shared" si="9"/>
        <v/>
      </c>
      <c r="AA25" s="22" t="str">
        <f t="shared" si="10"/>
        <v/>
      </c>
      <c r="AB25" s="22" t="str">
        <f t="shared" si="11"/>
        <v/>
      </c>
      <c r="AC25" s="22" t="str">
        <f t="shared" si="12"/>
        <v/>
      </c>
      <c r="AD25" s="22" t="str">
        <f t="shared" si="13"/>
        <v/>
      </c>
      <c r="AE25" s="36" t="str">
        <f t="shared" si="14"/>
        <v>999:99.99</v>
      </c>
      <c r="AF25" s="22" t="str">
        <f t="shared" si="25"/>
        <v/>
      </c>
      <c r="AG25" s="22" t="str">
        <f t="shared" si="26"/>
        <v/>
      </c>
      <c r="AH25" s="22" t="str">
        <f t="shared" si="27"/>
        <v/>
      </c>
      <c r="AI25" s="22" t="str">
        <f t="shared" si="28"/>
        <v/>
      </c>
      <c r="AJ25" s="104" t="str">
        <f t="shared" si="16"/>
        <v/>
      </c>
      <c r="AK25" s="104" t="str">
        <f t="shared" si="17"/>
        <v/>
      </c>
      <c r="AL25" s="104" t="str">
        <f t="shared" si="18"/>
        <v/>
      </c>
      <c r="AM25" s="104" t="str">
        <f t="shared" si="19"/>
        <v/>
      </c>
      <c r="AN25" s="106" t="str">
        <f t="shared" si="20"/>
        <v/>
      </c>
      <c r="AO25" s="104">
        <f t="shared" si="29"/>
        <v>0</v>
      </c>
      <c r="AP25" s="104" t="str">
        <f t="shared" si="21"/>
        <v/>
      </c>
      <c r="AQ25" s="104" t="str">
        <f t="shared" si="22"/>
        <v/>
      </c>
      <c r="AR25" s="104" t="str">
        <f t="shared" si="23"/>
        <v/>
      </c>
      <c r="AS25" s="104" t="str">
        <f t="shared" si="30"/>
        <v/>
      </c>
      <c r="AT25" s="104"/>
      <c r="AU25" s="104"/>
      <c r="AV25" s="104"/>
      <c r="AW25" s="104"/>
    </row>
    <row r="26" spans="1:49" ht="14.25" customHeight="1" x14ac:dyDescent="0.15">
      <c r="A26" s="20" t="str">
        <f t="shared" si="32"/>
        <v/>
      </c>
      <c r="B26" s="23" t="str">
        <f>IF(F26="","",リレーオーダー用紙!$N$4)</f>
        <v/>
      </c>
      <c r="C26" s="24" t="str">
        <f t="shared" si="24"/>
        <v/>
      </c>
      <c r="D26" s="24" t="str">
        <f t="shared" si="34"/>
        <v/>
      </c>
      <c r="E26" s="24" t="str">
        <f t="shared" si="35"/>
        <v/>
      </c>
      <c r="F26" s="102"/>
      <c r="G26" s="48"/>
      <c r="H26" s="49"/>
      <c r="I26" s="49"/>
      <c r="J26" s="49"/>
      <c r="K26" s="49"/>
      <c r="L26" s="130"/>
      <c r="M26" s="16">
        <v>20</v>
      </c>
      <c r="N26" s="26" t="str">
        <f>IF(M26&lt;=$M$6,VLOOKUP($M26,選手!$A:$C,3,0),"")</f>
        <v/>
      </c>
      <c r="O26" s="16" t="str">
        <f>IF($M26&lt;=M$6,VLOOKUP($M26,選手!$A:$D,4,0),"")</f>
        <v/>
      </c>
      <c r="P26" s="16" t="str">
        <f>IF($M26&lt;=M$6,VLOOKUP($M26,選手!$A:$D,2,0),"")</f>
        <v/>
      </c>
      <c r="Q26" s="16">
        <f t="shared" si="33"/>
        <v>20</v>
      </c>
      <c r="S26" s="22" t="str">
        <f t="shared" si="2"/>
        <v/>
      </c>
      <c r="T26" s="22" t="str">
        <f t="shared" si="3"/>
        <v/>
      </c>
      <c r="U26" s="22" t="str">
        <f t="shared" si="4"/>
        <v/>
      </c>
      <c r="V26" s="22" t="str">
        <f t="shared" si="5"/>
        <v/>
      </c>
      <c r="W26" s="22" t="str">
        <f t="shared" si="6"/>
        <v/>
      </c>
      <c r="X26" s="22" t="str">
        <f t="shared" si="7"/>
        <v/>
      </c>
      <c r="Y26" s="22" t="str">
        <f t="shared" si="8"/>
        <v/>
      </c>
      <c r="Z26" s="22" t="str">
        <f t="shared" si="9"/>
        <v/>
      </c>
      <c r="AA26" s="22" t="str">
        <f t="shared" si="10"/>
        <v/>
      </c>
      <c r="AB26" s="22" t="str">
        <f t="shared" si="11"/>
        <v/>
      </c>
      <c r="AC26" s="22" t="str">
        <f t="shared" si="12"/>
        <v/>
      </c>
      <c r="AD26" s="22" t="str">
        <f t="shared" si="13"/>
        <v/>
      </c>
      <c r="AE26" s="36" t="str">
        <f t="shared" si="14"/>
        <v>999:99.99</v>
      </c>
      <c r="AF26" s="22" t="str">
        <f t="shared" si="25"/>
        <v/>
      </c>
      <c r="AG26" s="22" t="str">
        <f t="shared" si="26"/>
        <v/>
      </c>
      <c r="AH26" s="22" t="str">
        <f t="shared" si="27"/>
        <v/>
      </c>
      <c r="AI26" s="22" t="str">
        <f t="shared" si="28"/>
        <v/>
      </c>
      <c r="AJ26" s="104" t="str">
        <f t="shared" si="16"/>
        <v/>
      </c>
      <c r="AK26" s="104" t="str">
        <f t="shared" si="17"/>
        <v/>
      </c>
      <c r="AL26" s="104" t="str">
        <f t="shared" si="18"/>
        <v/>
      </c>
      <c r="AM26" s="104" t="str">
        <f t="shared" si="19"/>
        <v/>
      </c>
      <c r="AN26" s="106" t="str">
        <f t="shared" si="20"/>
        <v/>
      </c>
      <c r="AO26" s="104">
        <f t="shared" si="29"/>
        <v>0</v>
      </c>
      <c r="AP26" s="104" t="str">
        <f t="shared" si="21"/>
        <v/>
      </c>
      <c r="AQ26" s="104" t="str">
        <f t="shared" si="22"/>
        <v/>
      </c>
      <c r="AR26" s="104" t="str">
        <f t="shared" si="23"/>
        <v/>
      </c>
      <c r="AS26" s="104" t="str">
        <f t="shared" si="30"/>
        <v/>
      </c>
      <c r="AT26" s="104"/>
      <c r="AU26" s="104"/>
      <c r="AV26" s="104"/>
      <c r="AW26" s="104"/>
    </row>
    <row r="27" spans="1:49" ht="14.25" customHeight="1" x14ac:dyDescent="0.15">
      <c r="A27" s="20" t="str">
        <f t="shared" si="32"/>
        <v/>
      </c>
      <c r="B27" s="23" t="str">
        <f>IF(F27="","",リレーオーダー用紙!$N$4)</f>
        <v/>
      </c>
      <c r="C27" s="24" t="str">
        <f t="shared" si="24"/>
        <v/>
      </c>
      <c r="D27" s="24" t="str">
        <f t="shared" si="34"/>
        <v/>
      </c>
      <c r="E27" s="24" t="str">
        <f t="shared" si="35"/>
        <v/>
      </c>
      <c r="F27" s="102"/>
      <c r="G27" s="48"/>
      <c r="H27" s="49"/>
      <c r="I27" s="49"/>
      <c r="J27" s="49"/>
      <c r="K27" s="49"/>
      <c r="L27" s="130"/>
      <c r="M27" s="16">
        <v>21</v>
      </c>
      <c r="N27" s="26" t="str">
        <f>IF(M27&lt;=$M$6,VLOOKUP($M27,選手!$A:$C,3,0),"")</f>
        <v/>
      </c>
      <c r="O27" s="16" t="str">
        <f>IF($M27&lt;=M$6,VLOOKUP($M27,選手!$A:$D,4,0),"")</f>
        <v/>
      </c>
      <c r="P27" s="16" t="str">
        <f>IF($M27&lt;=M$6,VLOOKUP($M27,選手!$A:$D,2,0),"")</f>
        <v/>
      </c>
      <c r="Q27" s="16">
        <f t="shared" si="33"/>
        <v>21</v>
      </c>
      <c r="S27" s="22" t="str">
        <f t="shared" si="2"/>
        <v/>
      </c>
      <c r="T27" s="22" t="str">
        <f t="shared" si="3"/>
        <v/>
      </c>
      <c r="U27" s="22" t="str">
        <f t="shared" si="4"/>
        <v/>
      </c>
      <c r="V27" s="22" t="str">
        <f t="shared" si="5"/>
        <v/>
      </c>
      <c r="W27" s="22" t="str">
        <f t="shared" si="6"/>
        <v/>
      </c>
      <c r="X27" s="22" t="str">
        <f t="shared" si="7"/>
        <v/>
      </c>
      <c r="Y27" s="22" t="str">
        <f t="shared" si="8"/>
        <v/>
      </c>
      <c r="Z27" s="22" t="str">
        <f t="shared" si="9"/>
        <v/>
      </c>
      <c r="AA27" s="22" t="str">
        <f t="shared" si="10"/>
        <v/>
      </c>
      <c r="AB27" s="22" t="str">
        <f t="shared" si="11"/>
        <v/>
      </c>
      <c r="AC27" s="22" t="str">
        <f t="shared" si="12"/>
        <v/>
      </c>
      <c r="AD27" s="22" t="str">
        <f t="shared" si="13"/>
        <v/>
      </c>
      <c r="AE27" s="36" t="str">
        <f t="shared" si="14"/>
        <v>999:99.99</v>
      </c>
      <c r="AF27" s="22" t="str">
        <f t="shared" si="25"/>
        <v/>
      </c>
      <c r="AG27" s="22" t="str">
        <f t="shared" si="26"/>
        <v/>
      </c>
      <c r="AH27" s="22" t="str">
        <f t="shared" si="27"/>
        <v/>
      </c>
      <c r="AI27" s="22" t="str">
        <f t="shared" si="28"/>
        <v/>
      </c>
      <c r="AJ27" s="104" t="str">
        <f t="shared" si="16"/>
        <v/>
      </c>
      <c r="AK27" s="104" t="str">
        <f t="shared" si="17"/>
        <v/>
      </c>
      <c r="AL27" s="104" t="str">
        <f t="shared" si="18"/>
        <v/>
      </c>
      <c r="AM27" s="104" t="str">
        <f t="shared" si="19"/>
        <v/>
      </c>
      <c r="AN27" s="106" t="str">
        <f t="shared" si="20"/>
        <v/>
      </c>
      <c r="AO27" s="104">
        <f t="shared" si="29"/>
        <v>0</v>
      </c>
      <c r="AP27" s="104" t="str">
        <f t="shared" si="21"/>
        <v/>
      </c>
      <c r="AQ27" s="104" t="str">
        <f t="shared" si="22"/>
        <v/>
      </c>
      <c r="AR27" s="104" t="str">
        <f t="shared" si="23"/>
        <v/>
      </c>
      <c r="AS27" s="104" t="str">
        <f t="shared" si="30"/>
        <v/>
      </c>
      <c r="AT27" s="104"/>
      <c r="AU27" s="104"/>
      <c r="AV27" s="104"/>
      <c r="AW27" s="104"/>
    </row>
    <row r="28" spans="1:49" ht="14.25" customHeight="1" x14ac:dyDescent="0.15">
      <c r="A28" s="20" t="str">
        <f t="shared" si="32"/>
        <v/>
      </c>
      <c r="B28" s="23" t="str">
        <f>IF(F28="","",リレーオーダー用紙!$N$4)</f>
        <v/>
      </c>
      <c r="C28" s="24" t="str">
        <f t="shared" si="24"/>
        <v/>
      </c>
      <c r="D28" s="24" t="str">
        <f t="shared" si="34"/>
        <v/>
      </c>
      <c r="E28" s="24" t="str">
        <f t="shared" si="35"/>
        <v/>
      </c>
      <c r="F28" s="102"/>
      <c r="G28" s="48"/>
      <c r="H28" s="49"/>
      <c r="I28" s="49"/>
      <c r="J28" s="49"/>
      <c r="K28" s="49"/>
      <c r="L28" s="130"/>
      <c r="M28" s="16">
        <v>22</v>
      </c>
      <c r="N28" s="26" t="str">
        <f>IF(M28&lt;=$M$6,VLOOKUP($M28,選手!$A:$C,3,0),"")</f>
        <v/>
      </c>
      <c r="O28" s="16" t="str">
        <f>IF($M28&lt;=M$6,VLOOKUP($M28,選手!$A:$D,4,0),"")</f>
        <v/>
      </c>
      <c r="P28" s="16" t="str">
        <f>IF($M28&lt;=M$6,VLOOKUP($M28,選手!$A:$D,2,0),"")</f>
        <v/>
      </c>
      <c r="Q28" s="16">
        <f t="shared" si="33"/>
        <v>22</v>
      </c>
      <c r="S28" s="22" t="str">
        <f t="shared" si="2"/>
        <v/>
      </c>
      <c r="T28" s="22" t="str">
        <f t="shared" si="3"/>
        <v/>
      </c>
      <c r="U28" s="22" t="str">
        <f t="shared" si="4"/>
        <v/>
      </c>
      <c r="V28" s="22" t="str">
        <f t="shared" si="5"/>
        <v/>
      </c>
      <c r="W28" s="22" t="str">
        <f t="shared" si="6"/>
        <v/>
      </c>
      <c r="X28" s="22" t="str">
        <f t="shared" si="7"/>
        <v/>
      </c>
      <c r="Y28" s="22" t="str">
        <f t="shared" si="8"/>
        <v/>
      </c>
      <c r="Z28" s="22" t="str">
        <f t="shared" si="9"/>
        <v/>
      </c>
      <c r="AA28" s="22" t="str">
        <f t="shared" si="10"/>
        <v/>
      </c>
      <c r="AB28" s="22" t="str">
        <f t="shared" si="11"/>
        <v/>
      </c>
      <c r="AC28" s="22" t="str">
        <f t="shared" si="12"/>
        <v/>
      </c>
      <c r="AD28" s="22" t="str">
        <f t="shared" si="13"/>
        <v/>
      </c>
      <c r="AE28" s="36" t="str">
        <f t="shared" si="14"/>
        <v>999:99.99</v>
      </c>
      <c r="AF28" s="22" t="str">
        <f t="shared" si="25"/>
        <v/>
      </c>
      <c r="AG28" s="22" t="str">
        <f t="shared" si="26"/>
        <v/>
      </c>
      <c r="AH28" s="22" t="str">
        <f t="shared" si="27"/>
        <v/>
      </c>
      <c r="AI28" s="22" t="str">
        <f t="shared" si="28"/>
        <v/>
      </c>
      <c r="AJ28" s="104" t="str">
        <f t="shared" si="16"/>
        <v/>
      </c>
      <c r="AK28" s="104" t="str">
        <f t="shared" si="17"/>
        <v/>
      </c>
      <c r="AL28" s="104" t="str">
        <f t="shared" si="18"/>
        <v/>
      </c>
      <c r="AM28" s="104" t="str">
        <f t="shared" si="19"/>
        <v/>
      </c>
      <c r="AN28" s="106" t="str">
        <f t="shared" si="20"/>
        <v/>
      </c>
      <c r="AO28" s="104">
        <f t="shared" si="29"/>
        <v>0</v>
      </c>
      <c r="AP28" s="104" t="str">
        <f t="shared" si="21"/>
        <v/>
      </c>
      <c r="AQ28" s="104" t="str">
        <f t="shared" si="22"/>
        <v/>
      </c>
      <c r="AR28" s="104" t="str">
        <f t="shared" si="23"/>
        <v/>
      </c>
      <c r="AS28" s="104" t="str">
        <f t="shared" si="30"/>
        <v/>
      </c>
      <c r="AT28" s="104"/>
      <c r="AU28" s="104"/>
      <c r="AV28" s="104"/>
      <c r="AW28" s="104"/>
    </row>
    <row r="29" spans="1:49" ht="14.25" customHeight="1" x14ac:dyDescent="0.15">
      <c r="A29" s="20" t="str">
        <f t="shared" si="32"/>
        <v/>
      </c>
      <c r="B29" s="23" t="str">
        <f>IF(F29="","",リレーオーダー用紙!$N$4)</f>
        <v/>
      </c>
      <c r="C29" s="24" t="str">
        <f t="shared" si="24"/>
        <v/>
      </c>
      <c r="D29" s="24" t="str">
        <f t="shared" si="34"/>
        <v/>
      </c>
      <c r="E29" s="24" t="str">
        <f t="shared" si="35"/>
        <v/>
      </c>
      <c r="F29" s="102"/>
      <c r="G29" s="48"/>
      <c r="H29" s="49"/>
      <c r="I29" s="49"/>
      <c r="J29" s="49"/>
      <c r="K29" s="49"/>
      <c r="L29" s="130"/>
      <c r="M29" s="16">
        <v>23</v>
      </c>
      <c r="N29" s="26" t="str">
        <f>IF(M29&lt;=$M$6,VLOOKUP($M29,選手!$A:$C,3,0),"")</f>
        <v/>
      </c>
      <c r="O29" s="16" t="str">
        <f>IF($M29&lt;=M$6,VLOOKUP($M29,選手!$A:$D,4,0),"")</f>
        <v/>
      </c>
      <c r="P29" s="16" t="str">
        <f>IF($M29&lt;=M$6,VLOOKUP($M29,選手!$A:$D,2,0),"")</f>
        <v/>
      </c>
      <c r="Q29" s="16">
        <f t="shared" si="33"/>
        <v>23</v>
      </c>
      <c r="S29" s="22" t="str">
        <f t="shared" si="2"/>
        <v/>
      </c>
      <c r="T29" s="22" t="str">
        <f t="shared" si="3"/>
        <v/>
      </c>
      <c r="U29" s="22" t="str">
        <f t="shared" si="4"/>
        <v/>
      </c>
      <c r="V29" s="22" t="str">
        <f t="shared" si="5"/>
        <v/>
      </c>
      <c r="W29" s="22" t="str">
        <f t="shared" si="6"/>
        <v/>
      </c>
      <c r="X29" s="22" t="str">
        <f t="shared" si="7"/>
        <v/>
      </c>
      <c r="Y29" s="22" t="str">
        <f t="shared" si="8"/>
        <v/>
      </c>
      <c r="Z29" s="22" t="str">
        <f t="shared" si="9"/>
        <v/>
      </c>
      <c r="AA29" s="22" t="str">
        <f t="shared" si="10"/>
        <v/>
      </c>
      <c r="AB29" s="22" t="str">
        <f t="shared" si="11"/>
        <v/>
      </c>
      <c r="AC29" s="22" t="str">
        <f t="shared" si="12"/>
        <v/>
      </c>
      <c r="AD29" s="22" t="str">
        <f t="shared" si="13"/>
        <v/>
      </c>
      <c r="AE29" s="36" t="str">
        <f t="shared" si="14"/>
        <v>999:99.99</v>
      </c>
      <c r="AF29" s="22" t="str">
        <f t="shared" si="25"/>
        <v/>
      </c>
      <c r="AG29" s="22" t="str">
        <f t="shared" si="26"/>
        <v/>
      </c>
      <c r="AH29" s="22" t="str">
        <f t="shared" si="27"/>
        <v/>
      </c>
      <c r="AI29" s="22" t="str">
        <f t="shared" si="28"/>
        <v/>
      </c>
      <c r="AJ29" s="104" t="str">
        <f t="shared" si="16"/>
        <v/>
      </c>
      <c r="AK29" s="104" t="str">
        <f t="shared" si="17"/>
        <v/>
      </c>
      <c r="AL29" s="104" t="str">
        <f t="shared" si="18"/>
        <v/>
      </c>
      <c r="AM29" s="104" t="str">
        <f t="shared" si="19"/>
        <v/>
      </c>
      <c r="AN29" s="106" t="str">
        <f t="shared" si="20"/>
        <v/>
      </c>
      <c r="AO29" s="104">
        <f t="shared" si="29"/>
        <v>0</v>
      </c>
      <c r="AP29" s="104" t="str">
        <f t="shared" si="21"/>
        <v/>
      </c>
      <c r="AQ29" s="104" t="str">
        <f t="shared" si="22"/>
        <v/>
      </c>
      <c r="AR29" s="104" t="str">
        <f t="shared" si="23"/>
        <v/>
      </c>
      <c r="AS29" s="104" t="str">
        <f t="shared" si="30"/>
        <v/>
      </c>
      <c r="AT29" s="104"/>
      <c r="AU29" s="104"/>
      <c r="AV29" s="104"/>
      <c r="AW29" s="104"/>
    </row>
    <row r="30" spans="1:49" ht="14.25" customHeight="1" x14ac:dyDescent="0.15">
      <c r="A30" s="20" t="str">
        <f t="shared" si="32"/>
        <v/>
      </c>
      <c r="B30" s="23" t="str">
        <f>IF(F30="","",リレーオーダー用紙!$N$4)</f>
        <v/>
      </c>
      <c r="C30" s="24" t="str">
        <f t="shared" si="24"/>
        <v/>
      </c>
      <c r="D30" s="24" t="str">
        <f t="shared" si="34"/>
        <v/>
      </c>
      <c r="E30" s="24" t="str">
        <f t="shared" si="35"/>
        <v/>
      </c>
      <c r="F30" s="102"/>
      <c r="G30" s="48"/>
      <c r="H30" s="49"/>
      <c r="I30" s="49"/>
      <c r="J30" s="49"/>
      <c r="K30" s="49"/>
      <c r="L30" s="130"/>
      <c r="M30" s="16">
        <v>24</v>
      </c>
      <c r="N30" s="26" t="str">
        <f>IF(M30&lt;=$M$6,VLOOKUP($M30,選手!$A:$C,3,0),"")</f>
        <v/>
      </c>
      <c r="O30" s="16" t="str">
        <f>IF($M30&lt;=M$6,VLOOKUP($M30,選手!$A:$D,4,0),"")</f>
        <v/>
      </c>
      <c r="P30" s="16" t="str">
        <f>IF($M30&lt;=M$6,VLOOKUP($M30,選手!$A:$D,2,0),"")</f>
        <v/>
      </c>
      <c r="Q30" s="16">
        <f t="shared" si="33"/>
        <v>24</v>
      </c>
      <c r="S30" s="22" t="str">
        <f t="shared" si="2"/>
        <v/>
      </c>
      <c r="T30" s="22" t="str">
        <f t="shared" si="3"/>
        <v/>
      </c>
      <c r="U30" s="22" t="str">
        <f t="shared" si="4"/>
        <v/>
      </c>
      <c r="V30" s="22" t="str">
        <f t="shared" si="5"/>
        <v/>
      </c>
      <c r="W30" s="22" t="str">
        <f t="shared" si="6"/>
        <v/>
      </c>
      <c r="X30" s="22" t="str">
        <f t="shared" si="7"/>
        <v/>
      </c>
      <c r="Y30" s="22" t="str">
        <f t="shared" si="8"/>
        <v/>
      </c>
      <c r="Z30" s="22" t="str">
        <f t="shared" si="9"/>
        <v/>
      </c>
      <c r="AA30" s="22" t="str">
        <f t="shared" si="10"/>
        <v/>
      </c>
      <c r="AB30" s="22" t="str">
        <f t="shared" si="11"/>
        <v/>
      </c>
      <c r="AC30" s="22" t="str">
        <f t="shared" si="12"/>
        <v/>
      </c>
      <c r="AD30" s="22" t="str">
        <f t="shared" si="13"/>
        <v/>
      </c>
      <c r="AE30" s="36" t="str">
        <f t="shared" si="14"/>
        <v>999:99.99</v>
      </c>
      <c r="AF30" s="22" t="str">
        <f t="shared" si="25"/>
        <v/>
      </c>
      <c r="AG30" s="22" t="str">
        <f t="shared" si="26"/>
        <v/>
      </c>
      <c r="AH30" s="22" t="str">
        <f t="shared" si="27"/>
        <v/>
      </c>
      <c r="AI30" s="22" t="str">
        <f t="shared" si="28"/>
        <v/>
      </c>
      <c r="AJ30" s="104" t="str">
        <f t="shared" si="16"/>
        <v/>
      </c>
      <c r="AK30" s="104" t="str">
        <f t="shared" si="17"/>
        <v/>
      </c>
      <c r="AL30" s="104" t="str">
        <f t="shared" si="18"/>
        <v/>
      </c>
      <c r="AM30" s="104" t="str">
        <f t="shared" si="19"/>
        <v/>
      </c>
      <c r="AN30" s="106" t="str">
        <f t="shared" si="20"/>
        <v/>
      </c>
      <c r="AO30" s="104">
        <f t="shared" si="29"/>
        <v>0</v>
      </c>
      <c r="AP30" s="104" t="str">
        <f t="shared" si="21"/>
        <v/>
      </c>
      <c r="AQ30" s="104" t="str">
        <f t="shared" si="22"/>
        <v/>
      </c>
      <c r="AR30" s="104" t="str">
        <f t="shared" si="23"/>
        <v/>
      </c>
      <c r="AS30" s="104" t="str">
        <f t="shared" si="30"/>
        <v/>
      </c>
      <c r="AT30" s="104"/>
      <c r="AU30" s="104"/>
      <c r="AV30" s="104"/>
      <c r="AW30" s="104"/>
    </row>
    <row r="31" spans="1:49" ht="14.25" customHeight="1" x14ac:dyDescent="0.15">
      <c r="A31" s="20" t="str">
        <f t="shared" si="32"/>
        <v/>
      </c>
      <c r="B31" s="23" t="str">
        <f>IF(F31="","",リレーオーダー用紙!$N$4)</f>
        <v/>
      </c>
      <c r="C31" s="24" t="str">
        <f t="shared" si="24"/>
        <v/>
      </c>
      <c r="D31" s="24" t="str">
        <f t="shared" si="34"/>
        <v/>
      </c>
      <c r="E31" s="24" t="str">
        <f t="shared" si="35"/>
        <v/>
      </c>
      <c r="F31" s="102"/>
      <c r="G31" s="48"/>
      <c r="H31" s="49"/>
      <c r="I31" s="49"/>
      <c r="J31" s="49"/>
      <c r="K31" s="49"/>
      <c r="L31" s="130"/>
      <c r="M31" s="16">
        <v>25</v>
      </c>
      <c r="N31" s="26" t="str">
        <f>IF(M31&lt;=$M$6,VLOOKUP($M31,選手!$A:$C,3,0),"")</f>
        <v/>
      </c>
      <c r="O31" s="16" t="str">
        <f>IF($M31&lt;=M$6,VLOOKUP($M31,選手!$A:$D,4,0),"")</f>
        <v/>
      </c>
      <c r="P31" s="16" t="str">
        <f>IF($M31&lt;=M$6,VLOOKUP($M31,選手!$A:$D,2,0),"")</f>
        <v/>
      </c>
      <c r="Q31" s="16">
        <f t="shared" si="33"/>
        <v>25</v>
      </c>
      <c r="S31" s="22" t="str">
        <f t="shared" si="2"/>
        <v/>
      </c>
      <c r="T31" s="22" t="str">
        <f t="shared" si="3"/>
        <v/>
      </c>
      <c r="U31" s="22" t="str">
        <f t="shared" si="4"/>
        <v/>
      </c>
      <c r="V31" s="22" t="str">
        <f t="shared" si="5"/>
        <v/>
      </c>
      <c r="W31" s="22" t="str">
        <f t="shared" si="6"/>
        <v/>
      </c>
      <c r="X31" s="22" t="str">
        <f t="shared" si="7"/>
        <v/>
      </c>
      <c r="Y31" s="22" t="str">
        <f t="shared" si="8"/>
        <v/>
      </c>
      <c r="Z31" s="22" t="str">
        <f t="shared" si="9"/>
        <v/>
      </c>
      <c r="AA31" s="22" t="str">
        <f t="shared" si="10"/>
        <v/>
      </c>
      <c r="AB31" s="22" t="str">
        <f t="shared" si="11"/>
        <v/>
      </c>
      <c r="AC31" s="22" t="str">
        <f t="shared" si="12"/>
        <v/>
      </c>
      <c r="AD31" s="22" t="str">
        <f t="shared" si="13"/>
        <v/>
      </c>
      <c r="AE31" s="36" t="str">
        <f t="shared" si="14"/>
        <v>999:99.99</v>
      </c>
      <c r="AF31" s="22" t="str">
        <f t="shared" si="25"/>
        <v/>
      </c>
      <c r="AG31" s="22" t="str">
        <f t="shared" si="26"/>
        <v/>
      </c>
      <c r="AH31" s="22" t="str">
        <f t="shared" si="27"/>
        <v/>
      </c>
      <c r="AI31" s="22" t="str">
        <f t="shared" si="28"/>
        <v/>
      </c>
      <c r="AJ31" s="104" t="str">
        <f t="shared" si="16"/>
        <v/>
      </c>
      <c r="AK31" s="104" t="str">
        <f t="shared" si="17"/>
        <v/>
      </c>
      <c r="AL31" s="104" t="str">
        <f t="shared" si="18"/>
        <v/>
      </c>
      <c r="AM31" s="104" t="str">
        <f t="shared" si="19"/>
        <v/>
      </c>
      <c r="AN31" s="106" t="str">
        <f t="shared" si="20"/>
        <v/>
      </c>
      <c r="AO31" s="104">
        <f t="shared" si="29"/>
        <v>0</v>
      </c>
      <c r="AP31" s="104" t="str">
        <f t="shared" si="21"/>
        <v/>
      </c>
      <c r="AQ31" s="104" t="str">
        <f t="shared" si="22"/>
        <v/>
      </c>
      <c r="AR31" s="104" t="str">
        <f t="shared" si="23"/>
        <v/>
      </c>
      <c r="AS31" s="104" t="str">
        <f t="shared" si="30"/>
        <v/>
      </c>
      <c r="AT31" s="104"/>
      <c r="AU31" s="104"/>
      <c r="AV31" s="104"/>
      <c r="AW31" s="104"/>
    </row>
    <row r="32" spans="1:49" s="22" customFormat="1" ht="14.25" customHeight="1" x14ac:dyDescent="0.15">
      <c r="A32" s="20" t="str">
        <f t="shared" si="32"/>
        <v/>
      </c>
      <c r="B32" s="23" t="str">
        <f>IF(F32="","",リレーオーダー用紙!$N$4)</f>
        <v/>
      </c>
      <c r="C32" s="24" t="str">
        <f t="shared" si="24"/>
        <v/>
      </c>
      <c r="D32" s="24" t="str">
        <f t="shared" si="34"/>
        <v/>
      </c>
      <c r="E32" s="24" t="str">
        <f t="shared" si="35"/>
        <v/>
      </c>
      <c r="F32" s="102"/>
      <c r="G32" s="48"/>
      <c r="H32" s="49"/>
      <c r="I32" s="49"/>
      <c r="J32" s="49"/>
      <c r="K32" s="49"/>
      <c r="L32" s="130"/>
      <c r="M32" s="16">
        <v>26</v>
      </c>
      <c r="N32" s="26" t="str">
        <f>IF(M32&lt;=$M$6,VLOOKUP($M32,選手!$A:$C,3,0),"")</f>
        <v/>
      </c>
      <c r="O32" s="16" t="str">
        <f>IF($M32&lt;=M$6,VLOOKUP($M32,選手!$A:$D,4,0),"")</f>
        <v/>
      </c>
      <c r="P32" s="16" t="str">
        <f>IF($M32&lt;=M$6,VLOOKUP($M32,選手!$A:$D,2,0),"")</f>
        <v/>
      </c>
      <c r="Q32" s="16">
        <f t="shared" si="33"/>
        <v>26</v>
      </c>
      <c r="R32" s="16"/>
      <c r="S32" s="22" t="str">
        <f t="shared" si="2"/>
        <v/>
      </c>
      <c r="T32" s="22" t="str">
        <f t="shared" si="3"/>
        <v/>
      </c>
      <c r="U32" s="22" t="str">
        <f t="shared" si="4"/>
        <v/>
      </c>
      <c r="V32" s="22" t="str">
        <f t="shared" si="5"/>
        <v/>
      </c>
      <c r="W32" s="22" t="str">
        <f t="shared" si="6"/>
        <v/>
      </c>
      <c r="X32" s="22" t="str">
        <f t="shared" si="7"/>
        <v/>
      </c>
      <c r="Y32" s="22" t="str">
        <f t="shared" si="8"/>
        <v/>
      </c>
      <c r="Z32" s="22" t="str">
        <f t="shared" si="9"/>
        <v/>
      </c>
      <c r="AA32" s="22" t="str">
        <f t="shared" si="10"/>
        <v/>
      </c>
      <c r="AB32" s="22" t="str">
        <f t="shared" si="11"/>
        <v/>
      </c>
      <c r="AC32" s="22" t="str">
        <f t="shared" si="12"/>
        <v/>
      </c>
      <c r="AD32" s="22" t="str">
        <f t="shared" si="13"/>
        <v/>
      </c>
      <c r="AE32" s="36" t="str">
        <f t="shared" si="14"/>
        <v>999:99.99</v>
      </c>
      <c r="AF32" s="22" t="str">
        <f t="shared" si="25"/>
        <v/>
      </c>
      <c r="AG32" s="22" t="str">
        <f t="shared" si="26"/>
        <v/>
      </c>
      <c r="AH32" s="22" t="str">
        <f t="shared" si="27"/>
        <v/>
      </c>
      <c r="AI32" s="22" t="str">
        <f t="shared" si="28"/>
        <v/>
      </c>
      <c r="AJ32" s="104" t="str">
        <f t="shared" si="16"/>
        <v/>
      </c>
      <c r="AK32" s="104" t="str">
        <f t="shared" si="17"/>
        <v/>
      </c>
      <c r="AL32" s="104" t="str">
        <f t="shared" si="18"/>
        <v/>
      </c>
      <c r="AM32" s="104" t="str">
        <f t="shared" si="19"/>
        <v/>
      </c>
      <c r="AN32" s="106" t="str">
        <f t="shared" si="20"/>
        <v/>
      </c>
      <c r="AO32" s="104">
        <f t="shared" si="29"/>
        <v>0</v>
      </c>
      <c r="AP32" s="104" t="str">
        <f t="shared" si="21"/>
        <v/>
      </c>
      <c r="AQ32" s="104" t="str">
        <f t="shared" si="22"/>
        <v/>
      </c>
      <c r="AR32" s="104" t="str">
        <f t="shared" si="23"/>
        <v/>
      </c>
      <c r="AS32" s="104" t="str">
        <f t="shared" si="30"/>
        <v/>
      </c>
      <c r="AT32" s="104"/>
      <c r="AU32" s="104"/>
      <c r="AV32" s="104"/>
      <c r="AW32" s="104"/>
    </row>
    <row r="33" spans="1:49" s="21" customFormat="1" ht="14.25" customHeight="1" x14ac:dyDescent="0.15">
      <c r="A33" s="20" t="str">
        <f t="shared" si="32"/>
        <v/>
      </c>
      <c r="B33" s="23" t="str">
        <f>IF(F33="","",リレーオーダー用紙!$N$4)</f>
        <v/>
      </c>
      <c r="C33" s="24" t="str">
        <f t="shared" si="24"/>
        <v/>
      </c>
      <c r="D33" s="24" t="str">
        <f t="shared" si="34"/>
        <v/>
      </c>
      <c r="E33" s="24" t="str">
        <f t="shared" si="35"/>
        <v/>
      </c>
      <c r="F33" s="102"/>
      <c r="G33" s="48"/>
      <c r="H33" s="49"/>
      <c r="I33" s="49"/>
      <c r="J33" s="49"/>
      <c r="K33" s="49"/>
      <c r="L33" s="130"/>
      <c r="M33" s="16">
        <v>27</v>
      </c>
      <c r="N33" s="26" t="str">
        <f>IF(M33&lt;=$M$6,VLOOKUP($M33,選手!$A:$C,3,0),"")</f>
        <v/>
      </c>
      <c r="O33" s="16" t="str">
        <f>IF($M33&lt;=M$6,VLOOKUP($M33,選手!$A:$D,4,0),"")</f>
        <v/>
      </c>
      <c r="P33" s="16" t="str">
        <f>IF($M33&lt;=M$6,VLOOKUP($M33,選手!$A:$D,2,0),"")</f>
        <v/>
      </c>
      <c r="Q33" s="16">
        <f t="shared" si="33"/>
        <v>27</v>
      </c>
      <c r="R33" s="16"/>
      <c r="S33" s="22" t="str">
        <f t="shared" si="2"/>
        <v/>
      </c>
      <c r="T33" s="22" t="str">
        <f t="shared" si="3"/>
        <v/>
      </c>
      <c r="U33" s="22" t="str">
        <f t="shared" si="4"/>
        <v/>
      </c>
      <c r="V33" s="22" t="str">
        <f t="shared" si="5"/>
        <v/>
      </c>
      <c r="W33" s="22" t="str">
        <f t="shared" si="6"/>
        <v/>
      </c>
      <c r="X33" s="22" t="str">
        <f t="shared" si="7"/>
        <v/>
      </c>
      <c r="Y33" s="22" t="str">
        <f t="shared" si="8"/>
        <v/>
      </c>
      <c r="Z33" s="22" t="str">
        <f t="shared" si="9"/>
        <v/>
      </c>
      <c r="AA33" s="22" t="str">
        <f t="shared" si="10"/>
        <v/>
      </c>
      <c r="AB33" s="22" t="str">
        <f t="shared" si="11"/>
        <v/>
      </c>
      <c r="AC33" s="22" t="str">
        <f t="shared" si="12"/>
        <v/>
      </c>
      <c r="AD33" s="22" t="str">
        <f t="shared" si="13"/>
        <v/>
      </c>
      <c r="AE33" s="36" t="str">
        <f t="shared" si="14"/>
        <v>999:99.99</v>
      </c>
      <c r="AF33" s="22" t="str">
        <f t="shared" si="25"/>
        <v/>
      </c>
      <c r="AG33" s="22" t="str">
        <f t="shared" si="26"/>
        <v/>
      </c>
      <c r="AH33" s="22" t="str">
        <f t="shared" si="27"/>
        <v/>
      </c>
      <c r="AI33" s="22" t="str">
        <f t="shared" si="28"/>
        <v/>
      </c>
      <c r="AJ33" s="104" t="str">
        <f t="shared" si="16"/>
        <v/>
      </c>
      <c r="AK33" s="104" t="str">
        <f t="shared" si="17"/>
        <v/>
      </c>
      <c r="AL33" s="104" t="str">
        <f t="shared" si="18"/>
        <v/>
      </c>
      <c r="AM33" s="104" t="str">
        <f t="shared" si="19"/>
        <v/>
      </c>
      <c r="AN33" s="106" t="str">
        <f t="shared" si="20"/>
        <v/>
      </c>
      <c r="AO33" s="104">
        <f t="shared" si="29"/>
        <v>0</v>
      </c>
      <c r="AP33" s="104" t="str">
        <f t="shared" si="21"/>
        <v/>
      </c>
      <c r="AQ33" s="104" t="str">
        <f t="shared" si="22"/>
        <v/>
      </c>
      <c r="AR33" s="104" t="str">
        <f t="shared" si="23"/>
        <v/>
      </c>
      <c r="AS33" s="104" t="str">
        <f t="shared" si="30"/>
        <v/>
      </c>
      <c r="AT33" s="104"/>
      <c r="AU33" s="104"/>
      <c r="AV33" s="104"/>
      <c r="AW33" s="104"/>
    </row>
    <row r="34" spans="1:49" ht="14.25" customHeight="1" x14ac:dyDescent="0.15">
      <c r="A34" s="20" t="str">
        <f t="shared" si="32"/>
        <v/>
      </c>
      <c r="B34" s="23" t="str">
        <f>IF(F34="","",リレーオーダー用紙!$N$4)</f>
        <v/>
      </c>
      <c r="C34" s="24" t="str">
        <f t="shared" si="24"/>
        <v/>
      </c>
      <c r="D34" s="24" t="str">
        <f t="shared" si="34"/>
        <v/>
      </c>
      <c r="E34" s="24" t="str">
        <f t="shared" si="35"/>
        <v/>
      </c>
      <c r="F34" s="102"/>
      <c r="G34" s="48"/>
      <c r="H34" s="49"/>
      <c r="I34" s="49"/>
      <c r="J34" s="49"/>
      <c r="K34" s="49"/>
      <c r="L34" s="130"/>
      <c r="M34" s="16">
        <v>28</v>
      </c>
      <c r="N34" s="26" t="str">
        <f>IF(M34&lt;=$M$6,VLOOKUP($M34,選手!$A:$C,3,0),"")</f>
        <v/>
      </c>
      <c r="O34" s="16" t="str">
        <f>IF($M34&lt;=M$6,VLOOKUP($M34,選手!$A:$D,4,0),"")</f>
        <v/>
      </c>
      <c r="P34" s="16" t="str">
        <f>IF($M34&lt;=M$6,VLOOKUP($M34,選手!$A:$D,2,0),"")</f>
        <v/>
      </c>
      <c r="Q34" s="16">
        <f t="shared" si="33"/>
        <v>28</v>
      </c>
      <c r="S34" s="22" t="str">
        <f t="shared" si="2"/>
        <v/>
      </c>
      <c r="T34" s="22" t="str">
        <f t="shared" si="3"/>
        <v/>
      </c>
      <c r="U34" s="22" t="str">
        <f t="shared" si="4"/>
        <v/>
      </c>
      <c r="V34" s="22" t="str">
        <f t="shared" si="5"/>
        <v/>
      </c>
      <c r="W34" s="22" t="str">
        <f t="shared" si="6"/>
        <v/>
      </c>
      <c r="X34" s="22" t="str">
        <f t="shared" si="7"/>
        <v/>
      </c>
      <c r="Y34" s="22" t="str">
        <f t="shared" si="8"/>
        <v/>
      </c>
      <c r="Z34" s="22" t="str">
        <f t="shared" si="9"/>
        <v/>
      </c>
      <c r="AA34" s="22" t="str">
        <f t="shared" si="10"/>
        <v/>
      </c>
      <c r="AB34" s="22" t="str">
        <f t="shared" si="11"/>
        <v/>
      </c>
      <c r="AC34" s="22" t="str">
        <f t="shared" si="12"/>
        <v/>
      </c>
      <c r="AD34" s="22" t="str">
        <f t="shared" si="13"/>
        <v/>
      </c>
      <c r="AE34" s="36" t="str">
        <f t="shared" si="14"/>
        <v>999:99.99</v>
      </c>
      <c r="AF34" s="22" t="str">
        <f t="shared" si="25"/>
        <v/>
      </c>
      <c r="AG34" s="22" t="str">
        <f t="shared" si="26"/>
        <v/>
      </c>
      <c r="AH34" s="22" t="str">
        <f t="shared" si="27"/>
        <v/>
      </c>
      <c r="AI34" s="22" t="str">
        <f t="shared" si="28"/>
        <v/>
      </c>
      <c r="AJ34" s="104" t="str">
        <f t="shared" si="16"/>
        <v/>
      </c>
      <c r="AK34" s="104" t="str">
        <f t="shared" si="17"/>
        <v/>
      </c>
      <c r="AL34" s="104" t="str">
        <f t="shared" si="18"/>
        <v/>
      </c>
      <c r="AM34" s="104" t="str">
        <f t="shared" si="19"/>
        <v/>
      </c>
      <c r="AN34" s="106" t="str">
        <f t="shared" si="20"/>
        <v/>
      </c>
      <c r="AO34" s="104">
        <f t="shared" si="29"/>
        <v>0</v>
      </c>
      <c r="AP34" s="104" t="str">
        <f t="shared" si="21"/>
        <v/>
      </c>
      <c r="AQ34" s="104" t="str">
        <f t="shared" si="22"/>
        <v/>
      </c>
      <c r="AR34" s="104" t="str">
        <f t="shared" si="23"/>
        <v/>
      </c>
      <c r="AS34" s="104" t="str">
        <f t="shared" si="30"/>
        <v/>
      </c>
      <c r="AT34" s="104"/>
      <c r="AU34" s="104"/>
      <c r="AV34" s="104"/>
      <c r="AW34" s="104"/>
    </row>
    <row r="35" spans="1:49" ht="14.25" customHeight="1" x14ac:dyDescent="0.15">
      <c r="A35" s="20" t="str">
        <f t="shared" si="32"/>
        <v/>
      </c>
      <c r="B35" s="23" t="str">
        <f>IF(F35="","",リレーオーダー用紙!$N$4)</f>
        <v/>
      </c>
      <c r="C35" s="24" t="str">
        <f t="shared" si="24"/>
        <v/>
      </c>
      <c r="D35" s="24" t="str">
        <f t="shared" si="34"/>
        <v/>
      </c>
      <c r="E35" s="24" t="str">
        <f t="shared" si="35"/>
        <v/>
      </c>
      <c r="F35" s="102"/>
      <c r="G35" s="48"/>
      <c r="H35" s="49"/>
      <c r="I35" s="49"/>
      <c r="J35" s="49"/>
      <c r="K35" s="49"/>
      <c r="L35" s="130"/>
      <c r="M35" s="16">
        <v>29</v>
      </c>
      <c r="N35" s="26" t="str">
        <f>IF(M35&lt;=$M$6,VLOOKUP($M35,選手!$A:$C,3,0),"")</f>
        <v/>
      </c>
      <c r="O35" s="16" t="str">
        <f>IF($M35&lt;=M$6,VLOOKUP($M35,選手!$A:$D,4,0),"")</f>
        <v/>
      </c>
      <c r="P35" s="16" t="str">
        <f>IF($M35&lt;=M$6,VLOOKUP($M35,選手!$A:$D,2,0),"")</f>
        <v/>
      </c>
      <c r="Q35" s="16">
        <f t="shared" si="33"/>
        <v>29</v>
      </c>
      <c r="S35" s="22" t="str">
        <f t="shared" si="2"/>
        <v/>
      </c>
      <c r="T35" s="22" t="str">
        <f t="shared" si="3"/>
        <v/>
      </c>
      <c r="U35" s="22" t="str">
        <f t="shared" si="4"/>
        <v/>
      </c>
      <c r="V35" s="22" t="str">
        <f t="shared" si="5"/>
        <v/>
      </c>
      <c r="W35" s="22" t="str">
        <f t="shared" si="6"/>
        <v/>
      </c>
      <c r="X35" s="22" t="str">
        <f t="shared" si="7"/>
        <v/>
      </c>
      <c r="Y35" s="22" t="str">
        <f t="shared" si="8"/>
        <v/>
      </c>
      <c r="Z35" s="22" t="str">
        <f t="shared" si="9"/>
        <v/>
      </c>
      <c r="AA35" s="22" t="str">
        <f t="shared" si="10"/>
        <v/>
      </c>
      <c r="AB35" s="22" t="str">
        <f t="shared" si="11"/>
        <v/>
      </c>
      <c r="AC35" s="22" t="str">
        <f t="shared" si="12"/>
        <v/>
      </c>
      <c r="AD35" s="22" t="str">
        <f t="shared" si="13"/>
        <v/>
      </c>
      <c r="AE35" s="36" t="str">
        <f t="shared" si="14"/>
        <v>999:99.99</v>
      </c>
      <c r="AF35" s="22" t="str">
        <f t="shared" si="25"/>
        <v/>
      </c>
      <c r="AG35" s="22" t="str">
        <f t="shared" si="26"/>
        <v/>
      </c>
      <c r="AH35" s="22" t="str">
        <f t="shared" si="27"/>
        <v/>
      </c>
      <c r="AI35" s="22" t="str">
        <f t="shared" si="28"/>
        <v/>
      </c>
      <c r="AJ35" s="104" t="str">
        <f t="shared" si="16"/>
        <v/>
      </c>
      <c r="AK35" s="104" t="str">
        <f t="shared" si="17"/>
        <v/>
      </c>
      <c r="AL35" s="104" t="str">
        <f t="shared" si="18"/>
        <v/>
      </c>
      <c r="AM35" s="104" t="str">
        <f t="shared" si="19"/>
        <v/>
      </c>
      <c r="AN35" s="106" t="str">
        <f t="shared" si="20"/>
        <v/>
      </c>
      <c r="AO35" s="104">
        <f t="shared" si="29"/>
        <v>0</v>
      </c>
      <c r="AP35" s="104" t="str">
        <f t="shared" si="21"/>
        <v/>
      </c>
      <c r="AQ35" s="104" t="str">
        <f t="shared" si="22"/>
        <v/>
      </c>
      <c r="AR35" s="104" t="str">
        <f t="shared" si="23"/>
        <v/>
      </c>
      <c r="AS35" s="104" t="str">
        <f t="shared" si="30"/>
        <v/>
      </c>
      <c r="AT35" s="104"/>
      <c r="AU35" s="104"/>
      <c r="AV35" s="104"/>
      <c r="AW35" s="104"/>
    </row>
    <row r="36" spans="1:49" ht="14.25" customHeight="1" x14ac:dyDescent="0.15">
      <c r="A36" s="20" t="str">
        <f t="shared" si="32"/>
        <v/>
      </c>
      <c r="B36" s="23" t="str">
        <f>IF(F36="","",リレーオーダー用紙!$N$4)</f>
        <v/>
      </c>
      <c r="C36" s="24" t="str">
        <f t="shared" si="24"/>
        <v/>
      </c>
      <c r="D36" s="24" t="str">
        <f t="shared" si="34"/>
        <v/>
      </c>
      <c r="E36" s="24" t="str">
        <f t="shared" si="35"/>
        <v/>
      </c>
      <c r="F36" s="102"/>
      <c r="G36" s="48"/>
      <c r="H36" s="49"/>
      <c r="I36" s="49"/>
      <c r="J36" s="49"/>
      <c r="K36" s="49"/>
      <c r="L36" s="130"/>
      <c r="M36" s="16">
        <v>30</v>
      </c>
      <c r="N36" s="26" t="str">
        <f>IF(M36&lt;=$M$6,VLOOKUP($M36,選手!$A:$C,3,0),"")</f>
        <v/>
      </c>
      <c r="O36" s="16" t="str">
        <f>IF($M36&lt;=M$6,VLOOKUP($M36,選手!$A:$D,4,0),"")</f>
        <v/>
      </c>
      <c r="P36" s="16" t="str">
        <f>IF($M36&lt;=M$6,VLOOKUP($M36,選手!$A:$D,2,0),"")</f>
        <v/>
      </c>
      <c r="Q36" s="16">
        <f t="shared" si="33"/>
        <v>30</v>
      </c>
      <c r="S36" s="22" t="str">
        <f t="shared" si="2"/>
        <v/>
      </c>
      <c r="T36" s="22" t="str">
        <f t="shared" si="3"/>
        <v/>
      </c>
      <c r="U36" s="22" t="str">
        <f t="shared" si="4"/>
        <v/>
      </c>
      <c r="V36" s="22" t="str">
        <f t="shared" si="5"/>
        <v/>
      </c>
      <c r="W36" s="22" t="str">
        <f t="shared" si="6"/>
        <v/>
      </c>
      <c r="X36" s="22" t="str">
        <f t="shared" si="7"/>
        <v/>
      </c>
      <c r="Y36" s="22" t="str">
        <f t="shared" si="8"/>
        <v/>
      </c>
      <c r="Z36" s="22" t="str">
        <f t="shared" si="9"/>
        <v/>
      </c>
      <c r="AA36" s="22" t="str">
        <f t="shared" si="10"/>
        <v/>
      </c>
      <c r="AB36" s="22" t="str">
        <f t="shared" si="11"/>
        <v/>
      </c>
      <c r="AC36" s="22" t="str">
        <f t="shared" si="12"/>
        <v/>
      </c>
      <c r="AD36" s="22" t="str">
        <f t="shared" si="13"/>
        <v/>
      </c>
      <c r="AE36" s="36" t="str">
        <f t="shared" si="14"/>
        <v>999:99.99</v>
      </c>
      <c r="AF36" s="22" t="str">
        <f t="shared" si="25"/>
        <v/>
      </c>
      <c r="AG36" s="22" t="str">
        <f t="shared" si="26"/>
        <v/>
      </c>
      <c r="AH36" s="22" t="str">
        <f t="shared" si="27"/>
        <v/>
      </c>
      <c r="AI36" s="22" t="str">
        <f t="shared" si="28"/>
        <v/>
      </c>
      <c r="AJ36" s="104" t="str">
        <f t="shared" si="16"/>
        <v/>
      </c>
      <c r="AK36" s="104" t="str">
        <f t="shared" si="17"/>
        <v/>
      </c>
      <c r="AL36" s="104" t="str">
        <f t="shared" si="18"/>
        <v/>
      </c>
      <c r="AM36" s="104" t="str">
        <f t="shared" si="19"/>
        <v/>
      </c>
      <c r="AN36" s="106" t="str">
        <f t="shared" si="20"/>
        <v/>
      </c>
      <c r="AO36" s="104">
        <f t="shared" si="29"/>
        <v>0</v>
      </c>
      <c r="AP36" s="104" t="str">
        <f t="shared" si="21"/>
        <v/>
      </c>
      <c r="AQ36" s="104" t="str">
        <f t="shared" si="22"/>
        <v/>
      </c>
      <c r="AR36" s="104" t="str">
        <f t="shared" si="23"/>
        <v/>
      </c>
      <c r="AS36" s="104" t="str">
        <f t="shared" si="30"/>
        <v/>
      </c>
      <c r="AT36" s="104"/>
      <c r="AU36" s="104"/>
      <c r="AV36" s="104"/>
      <c r="AW36" s="104"/>
    </row>
    <row r="37" spans="1:49" ht="14.25" customHeight="1" x14ac:dyDescent="0.15">
      <c r="A37" s="20" t="str">
        <f t="shared" si="32"/>
        <v/>
      </c>
      <c r="B37" s="23" t="str">
        <f>IF(F37="","",リレーオーダー用紙!$N$4)</f>
        <v/>
      </c>
      <c r="C37" s="24" t="str">
        <f t="shared" si="24"/>
        <v/>
      </c>
      <c r="D37" s="24" t="str">
        <f t="shared" si="34"/>
        <v/>
      </c>
      <c r="E37" s="24" t="str">
        <f t="shared" si="35"/>
        <v/>
      </c>
      <c r="F37" s="102"/>
      <c r="G37" s="48"/>
      <c r="H37" s="49"/>
      <c r="I37" s="49"/>
      <c r="J37" s="49"/>
      <c r="K37" s="49"/>
      <c r="L37" s="130"/>
      <c r="M37" s="16">
        <v>31</v>
      </c>
      <c r="N37" s="26" t="str">
        <f>IF(M37&lt;=$M$6,VLOOKUP($M37,選手!$A:$C,3,0),"")</f>
        <v/>
      </c>
      <c r="O37" s="16" t="str">
        <f>IF($M37&lt;=M$6,VLOOKUP($M37,選手!$A:$D,4,0),"")</f>
        <v/>
      </c>
      <c r="P37" s="16" t="str">
        <f>IF($M37&lt;=M$6,VLOOKUP($M37,選手!$A:$D,2,0),"")</f>
        <v/>
      </c>
      <c r="Q37" s="16">
        <f t="shared" si="33"/>
        <v>31</v>
      </c>
      <c r="S37" s="22" t="str">
        <f t="shared" si="2"/>
        <v/>
      </c>
      <c r="T37" s="22" t="str">
        <f t="shared" si="3"/>
        <v/>
      </c>
      <c r="U37" s="22" t="str">
        <f t="shared" si="4"/>
        <v/>
      </c>
      <c r="V37" s="22" t="str">
        <f t="shared" si="5"/>
        <v/>
      </c>
      <c r="W37" s="22" t="str">
        <f t="shared" si="6"/>
        <v/>
      </c>
      <c r="X37" s="22" t="str">
        <f t="shared" si="7"/>
        <v/>
      </c>
      <c r="Y37" s="22" t="str">
        <f t="shared" si="8"/>
        <v/>
      </c>
      <c r="Z37" s="22" t="str">
        <f t="shared" si="9"/>
        <v/>
      </c>
      <c r="AA37" s="22" t="str">
        <f t="shared" si="10"/>
        <v/>
      </c>
      <c r="AB37" s="22" t="str">
        <f t="shared" si="11"/>
        <v/>
      </c>
      <c r="AC37" s="22" t="str">
        <f t="shared" si="12"/>
        <v/>
      </c>
      <c r="AD37" s="22" t="str">
        <f t="shared" si="13"/>
        <v/>
      </c>
      <c r="AE37" s="36" t="str">
        <f t="shared" si="14"/>
        <v>999:99.99</v>
      </c>
      <c r="AF37" s="22" t="str">
        <f t="shared" si="25"/>
        <v/>
      </c>
      <c r="AG37" s="22" t="str">
        <f t="shared" si="26"/>
        <v/>
      </c>
      <c r="AH37" s="22" t="str">
        <f t="shared" si="27"/>
        <v/>
      </c>
      <c r="AI37" s="22" t="str">
        <f t="shared" si="28"/>
        <v/>
      </c>
      <c r="AJ37" s="104" t="str">
        <f t="shared" si="16"/>
        <v/>
      </c>
      <c r="AK37" s="104" t="str">
        <f t="shared" si="17"/>
        <v/>
      </c>
      <c r="AL37" s="104" t="str">
        <f t="shared" si="18"/>
        <v/>
      </c>
      <c r="AM37" s="104" t="str">
        <f t="shared" si="19"/>
        <v/>
      </c>
      <c r="AN37" s="106" t="str">
        <f t="shared" si="20"/>
        <v/>
      </c>
      <c r="AO37" s="104">
        <f t="shared" si="29"/>
        <v>0</v>
      </c>
      <c r="AP37" s="104" t="str">
        <f t="shared" si="21"/>
        <v/>
      </c>
      <c r="AQ37" s="104" t="str">
        <f t="shared" si="22"/>
        <v/>
      </c>
      <c r="AR37" s="104" t="str">
        <f t="shared" si="23"/>
        <v/>
      </c>
      <c r="AS37" s="104" t="str">
        <f t="shared" si="30"/>
        <v/>
      </c>
      <c r="AT37" s="104"/>
      <c r="AU37" s="104"/>
      <c r="AV37" s="104"/>
      <c r="AW37" s="104"/>
    </row>
    <row r="38" spans="1:49" ht="14.25" customHeight="1" x14ac:dyDescent="0.15">
      <c r="A38" s="20" t="str">
        <f t="shared" si="32"/>
        <v/>
      </c>
      <c r="B38" s="23" t="str">
        <f>IF(F38="","",リレーオーダー用紙!$N$4)</f>
        <v/>
      </c>
      <c r="C38" s="24" t="str">
        <f t="shared" si="24"/>
        <v/>
      </c>
      <c r="D38" s="24" t="str">
        <f t="shared" si="34"/>
        <v/>
      </c>
      <c r="E38" s="24" t="str">
        <f t="shared" si="35"/>
        <v/>
      </c>
      <c r="F38" s="102"/>
      <c r="G38" s="48"/>
      <c r="H38" s="49"/>
      <c r="I38" s="49"/>
      <c r="J38" s="49"/>
      <c r="K38" s="49"/>
      <c r="L38" s="130"/>
      <c r="M38" s="16">
        <v>32</v>
      </c>
      <c r="N38" s="26" t="str">
        <f>IF(M38&lt;=$M$6,VLOOKUP($M38,選手!$A:$C,3,0),"")</f>
        <v/>
      </c>
      <c r="O38" s="16" t="str">
        <f>IF($M38&lt;=M$6,VLOOKUP($M38,選手!$A:$D,4,0),"")</f>
        <v/>
      </c>
      <c r="P38" s="16" t="str">
        <f>IF($M38&lt;=M$6,VLOOKUP($M38,選手!$A:$D,2,0),"")</f>
        <v/>
      </c>
      <c r="Q38" s="16">
        <f t="shared" si="33"/>
        <v>32</v>
      </c>
      <c r="S38" s="22" t="str">
        <f t="shared" si="2"/>
        <v/>
      </c>
      <c r="T38" s="22" t="str">
        <f t="shared" si="3"/>
        <v/>
      </c>
      <c r="U38" s="22" t="str">
        <f t="shared" si="4"/>
        <v/>
      </c>
      <c r="V38" s="22" t="str">
        <f t="shared" si="5"/>
        <v/>
      </c>
      <c r="W38" s="22" t="str">
        <f t="shared" si="6"/>
        <v/>
      </c>
      <c r="X38" s="22" t="str">
        <f t="shared" si="7"/>
        <v/>
      </c>
      <c r="Y38" s="22" t="str">
        <f t="shared" si="8"/>
        <v/>
      </c>
      <c r="Z38" s="22" t="str">
        <f t="shared" si="9"/>
        <v/>
      </c>
      <c r="AA38" s="22" t="str">
        <f t="shared" si="10"/>
        <v/>
      </c>
      <c r="AB38" s="22" t="str">
        <f t="shared" si="11"/>
        <v/>
      </c>
      <c r="AC38" s="22" t="str">
        <f t="shared" si="12"/>
        <v/>
      </c>
      <c r="AD38" s="22" t="str">
        <f t="shared" si="13"/>
        <v/>
      </c>
      <c r="AE38" s="36" t="str">
        <f t="shared" si="14"/>
        <v>999:99.99</v>
      </c>
      <c r="AF38" s="22" t="str">
        <f t="shared" si="25"/>
        <v/>
      </c>
      <c r="AG38" s="22" t="str">
        <f t="shared" si="26"/>
        <v/>
      </c>
      <c r="AH38" s="22" t="str">
        <f t="shared" si="27"/>
        <v/>
      </c>
      <c r="AI38" s="22" t="str">
        <f t="shared" si="28"/>
        <v/>
      </c>
      <c r="AJ38" s="104" t="str">
        <f t="shared" si="16"/>
        <v/>
      </c>
      <c r="AK38" s="104" t="str">
        <f t="shared" si="17"/>
        <v/>
      </c>
      <c r="AL38" s="104" t="str">
        <f t="shared" si="18"/>
        <v/>
      </c>
      <c r="AM38" s="104" t="str">
        <f t="shared" si="19"/>
        <v/>
      </c>
      <c r="AN38" s="106" t="str">
        <f t="shared" si="20"/>
        <v/>
      </c>
      <c r="AO38" s="104">
        <f t="shared" si="29"/>
        <v>0</v>
      </c>
      <c r="AP38" s="104" t="str">
        <f t="shared" si="21"/>
        <v/>
      </c>
      <c r="AQ38" s="104" t="str">
        <f t="shared" si="22"/>
        <v/>
      </c>
      <c r="AR38" s="104" t="str">
        <f t="shared" si="23"/>
        <v/>
      </c>
      <c r="AS38" s="104" t="str">
        <f t="shared" si="30"/>
        <v/>
      </c>
      <c r="AT38" s="104"/>
      <c r="AU38" s="104"/>
      <c r="AV38" s="104"/>
      <c r="AW38" s="104"/>
    </row>
    <row r="39" spans="1:49" ht="14.25" customHeight="1" x14ac:dyDescent="0.15">
      <c r="A39" s="20" t="str">
        <f t="shared" si="32"/>
        <v/>
      </c>
      <c r="B39" s="23" t="str">
        <f>IF(F39="","",リレーオーダー用紙!$N$4)</f>
        <v/>
      </c>
      <c r="C39" s="24" t="str">
        <f t="shared" si="24"/>
        <v/>
      </c>
      <c r="D39" s="24" t="str">
        <f t="shared" ref="D39:D40" si="36">IF(E39="","",IF(E39&lt;120,119,FLOOR(E39,40)))</f>
        <v/>
      </c>
      <c r="E39" s="24" t="str">
        <f t="shared" ref="E39:E40" si="37">IF(SUM(S39:V39)=0,"",SUM(S39:V39))</f>
        <v/>
      </c>
      <c r="F39" s="102"/>
      <c r="G39" s="48"/>
      <c r="H39" s="49"/>
      <c r="I39" s="49"/>
      <c r="J39" s="49"/>
      <c r="K39" s="49"/>
      <c r="L39" s="130"/>
      <c r="M39" s="16">
        <v>33</v>
      </c>
      <c r="N39" s="26" t="str">
        <f>IF(M39&lt;=$M$6,VLOOKUP($M39,選手!$A:$C,3,0),"")</f>
        <v/>
      </c>
      <c r="O39" s="16" t="str">
        <f>IF($M39&lt;=M$6,VLOOKUP($M39,選手!$A:$D,4,0),"")</f>
        <v/>
      </c>
      <c r="P39" s="16" t="str">
        <f>IF($M39&lt;=M$6,VLOOKUP($M39,選手!$A:$D,2,0),"")</f>
        <v/>
      </c>
      <c r="Q39" s="16">
        <f t="shared" si="33"/>
        <v>33</v>
      </c>
      <c r="S39" s="22" t="str">
        <f t="shared" si="2"/>
        <v/>
      </c>
      <c r="T39" s="22" t="str">
        <f t="shared" si="3"/>
        <v/>
      </c>
      <c r="U39" s="22" t="str">
        <f t="shared" si="4"/>
        <v/>
      </c>
      <c r="V39" s="22" t="str">
        <f t="shared" si="5"/>
        <v/>
      </c>
      <c r="W39" s="22" t="str">
        <f t="shared" si="6"/>
        <v/>
      </c>
      <c r="X39" s="22" t="str">
        <f t="shared" si="7"/>
        <v/>
      </c>
      <c r="Y39" s="22" t="str">
        <f t="shared" si="8"/>
        <v/>
      </c>
      <c r="Z39" s="22" t="str">
        <f t="shared" si="9"/>
        <v/>
      </c>
      <c r="AA39" s="22" t="str">
        <f t="shared" si="10"/>
        <v/>
      </c>
      <c r="AB39" s="22" t="str">
        <f t="shared" si="11"/>
        <v/>
      </c>
      <c r="AC39" s="22" t="str">
        <f t="shared" si="12"/>
        <v/>
      </c>
      <c r="AD39" s="22" t="str">
        <f t="shared" si="13"/>
        <v/>
      </c>
      <c r="AE39" s="36" t="str">
        <f t="shared" si="14"/>
        <v>999:99.99</v>
      </c>
      <c r="AF39" s="22" t="str">
        <f t="shared" si="25"/>
        <v/>
      </c>
      <c r="AG39" s="22" t="str">
        <f t="shared" si="26"/>
        <v/>
      </c>
      <c r="AH39" s="22" t="str">
        <f t="shared" si="27"/>
        <v/>
      </c>
      <c r="AI39" s="22" t="str">
        <f t="shared" si="28"/>
        <v/>
      </c>
      <c r="AJ39" s="104" t="str">
        <f t="shared" si="16"/>
        <v/>
      </c>
      <c r="AK39" s="104" t="str">
        <f t="shared" si="17"/>
        <v/>
      </c>
      <c r="AL39" s="104" t="str">
        <f t="shared" si="18"/>
        <v/>
      </c>
      <c r="AM39" s="104" t="str">
        <f t="shared" si="19"/>
        <v/>
      </c>
      <c r="AN39" s="106" t="str">
        <f t="shared" si="20"/>
        <v/>
      </c>
      <c r="AO39" s="104">
        <f t="shared" si="29"/>
        <v>0</v>
      </c>
      <c r="AP39" s="104" t="str">
        <f t="shared" si="21"/>
        <v/>
      </c>
      <c r="AQ39" s="104" t="str">
        <f t="shared" si="22"/>
        <v/>
      </c>
      <c r="AR39" s="104" t="str">
        <f t="shared" si="23"/>
        <v/>
      </c>
      <c r="AS39" s="104" t="str">
        <f t="shared" si="30"/>
        <v/>
      </c>
      <c r="AT39" s="104"/>
      <c r="AU39" s="104"/>
      <c r="AV39" s="104"/>
      <c r="AW39" s="104"/>
    </row>
    <row r="40" spans="1:49" ht="14.25" customHeight="1" x14ac:dyDescent="0.15">
      <c r="A40" s="20" t="str">
        <f t="shared" si="32"/>
        <v/>
      </c>
      <c r="B40" s="23" t="str">
        <f>IF(F40="","",リレーオーダー用紙!$N$4)</f>
        <v/>
      </c>
      <c r="C40" s="24" t="str">
        <f t="shared" si="24"/>
        <v/>
      </c>
      <c r="D40" s="24" t="str">
        <f t="shared" si="36"/>
        <v/>
      </c>
      <c r="E40" s="24" t="str">
        <f t="shared" si="37"/>
        <v/>
      </c>
      <c r="F40" s="102"/>
      <c r="G40" s="48"/>
      <c r="H40" s="49"/>
      <c r="I40" s="49"/>
      <c r="J40" s="49"/>
      <c r="K40" s="49"/>
      <c r="L40" s="130"/>
      <c r="M40" s="16">
        <v>34</v>
      </c>
      <c r="N40" s="26" t="str">
        <f>IF(M40&lt;=$M$6,VLOOKUP($M40,選手!$A:$C,3,0),"")</f>
        <v/>
      </c>
      <c r="O40" s="16" t="str">
        <f>IF($M40&lt;=M$6,VLOOKUP($M40,選手!$A:$D,4,0),"")</f>
        <v/>
      </c>
      <c r="P40" s="16" t="str">
        <f>IF($M40&lt;=M$6,VLOOKUP($M40,選手!$A:$D,2,0),"")</f>
        <v/>
      </c>
      <c r="Q40" s="16">
        <f t="shared" si="33"/>
        <v>34</v>
      </c>
      <c r="S40" s="100" t="str">
        <f t="shared" si="2"/>
        <v/>
      </c>
      <c r="T40" s="100" t="str">
        <f t="shared" si="3"/>
        <v/>
      </c>
      <c r="U40" s="100" t="str">
        <f t="shared" si="4"/>
        <v/>
      </c>
      <c r="V40" s="100" t="str">
        <f t="shared" si="5"/>
        <v/>
      </c>
      <c r="W40" s="100" t="str">
        <f t="shared" si="6"/>
        <v/>
      </c>
      <c r="X40" s="100" t="str">
        <f t="shared" si="7"/>
        <v/>
      </c>
      <c r="Y40" s="100" t="str">
        <f t="shared" si="8"/>
        <v/>
      </c>
      <c r="Z40" s="100" t="str">
        <f t="shared" si="9"/>
        <v/>
      </c>
      <c r="AA40" s="100" t="str">
        <f t="shared" si="10"/>
        <v/>
      </c>
      <c r="AB40" s="100" t="str">
        <f t="shared" si="11"/>
        <v/>
      </c>
      <c r="AC40" s="100" t="str">
        <f t="shared" si="12"/>
        <v/>
      </c>
      <c r="AD40" s="100" t="str">
        <f t="shared" si="13"/>
        <v/>
      </c>
      <c r="AE40" s="52" t="str">
        <f t="shared" si="14"/>
        <v>999:99.99</v>
      </c>
      <c r="AF40" s="100" t="str">
        <f t="shared" si="25"/>
        <v/>
      </c>
      <c r="AG40" s="100" t="str">
        <f t="shared" si="26"/>
        <v/>
      </c>
      <c r="AH40" s="100" t="str">
        <f t="shared" si="27"/>
        <v/>
      </c>
      <c r="AI40" s="100" t="str">
        <f t="shared" si="28"/>
        <v/>
      </c>
      <c r="AJ40" s="105" t="str">
        <f t="shared" si="16"/>
        <v/>
      </c>
      <c r="AK40" s="105" t="str">
        <f t="shared" si="17"/>
        <v/>
      </c>
      <c r="AL40" s="105" t="str">
        <f t="shared" si="18"/>
        <v/>
      </c>
      <c r="AM40" s="105" t="str">
        <f t="shared" si="19"/>
        <v/>
      </c>
      <c r="AN40" s="107" t="str">
        <f t="shared" si="20"/>
        <v/>
      </c>
      <c r="AO40" s="105">
        <f t="shared" si="29"/>
        <v>0</v>
      </c>
      <c r="AP40" s="105" t="str">
        <f t="shared" si="21"/>
        <v/>
      </c>
      <c r="AQ40" s="105" t="str">
        <f t="shared" si="22"/>
        <v/>
      </c>
      <c r="AR40" s="105" t="str">
        <f t="shared" si="23"/>
        <v/>
      </c>
      <c r="AS40" s="105" t="str">
        <f t="shared" si="30"/>
        <v/>
      </c>
      <c r="AT40" s="104"/>
      <c r="AU40" s="104"/>
      <c r="AV40" s="104"/>
      <c r="AW40" s="104"/>
    </row>
    <row r="41" spans="1:49" s="22" customFormat="1" ht="14.25" customHeight="1" x14ac:dyDescent="0.15">
      <c r="A41" s="17"/>
      <c r="B41" s="16"/>
      <c r="C41" s="89"/>
      <c r="D41" s="17"/>
      <c r="E41" s="17"/>
      <c r="F41" s="89"/>
      <c r="G41" s="16"/>
      <c r="H41" s="16"/>
      <c r="I41" s="16"/>
      <c r="J41" s="16"/>
      <c r="K41" s="16"/>
      <c r="L41" s="16"/>
      <c r="M41" s="16">
        <v>35</v>
      </c>
      <c r="N41" s="26" t="str">
        <f>IF(M41&lt;=$M$6,VLOOKUP($M41,選手!$A:$C,3,0),"")</f>
        <v/>
      </c>
      <c r="O41" s="16" t="str">
        <f>IF($M41&lt;=M$6,VLOOKUP($M41,選手!$A:$D,4,0),"")</f>
        <v/>
      </c>
      <c r="P41" s="16" t="str">
        <f>IF($M41&lt;=M$6,VLOOKUP($M41,選手!$A:$D,2,0),"")</f>
        <v/>
      </c>
      <c r="Q41" s="16">
        <f t="shared" si="33"/>
        <v>35</v>
      </c>
      <c r="R41" s="16"/>
      <c r="S41" s="16"/>
      <c r="T41" s="16"/>
      <c r="U41" s="16"/>
      <c r="V41" s="16"/>
      <c r="W41" s="16"/>
      <c r="X41" s="16"/>
      <c r="Y41" s="16"/>
      <c r="Z41" s="16"/>
      <c r="AA41" s="16"/>
      <c r="AB41" s="16"/>
      <c r="AC41" s="16"/>
      <c r="AD41" s="16"/>
      <c r="AE41" s="4"/>
      <c r="AF41" s="16"/>
      <c r="AG41" s="16"/>
      <c r="AH41" s="16"/>
      <c r="AI41" s="16"/>
      <c r="AJ41" s="104"/>
      <c r="AK41" s="104"/>
      <c r="AL41" s="104"/>
      <c r="AM41" s="104"/>
      <c r="AN41" s="104"/>
      <c r="AO41" s="104"/>
      <c r="AP41" s="104"/>
      <c r="AQ41" s="104"/>
      <c r="AR41" s="104"/>
      <c r="AS41" s="104"/>
      <c r="AT41" s="104"/>
      <c r="AU41" s="104"/>
      <c r="AV41" s="104"/>
      <c r="AW41" s="104"/>
    </row>
    <row r="42" spans="1:49" s="21" customFormat="1" ht="14.25" customHeight="1" x14ac:dyDescent="0.15">
      <c r="A42" s="17"/>
      <c r="B42" s="16"/>
      <c r="C42" s="89"/>
      <c r="D42" s="17"/>
      <c r="E42" s="17"/>
      <c r="F42" s="89"/>
      <c r="G42" s="16"/>
      <c r="H42" s="16"/>
      <c r="I42" s="16"/>
      <c r="J42" s="16"/>
      <c r="K42" s="16"/>
      <c r="L42" s="16"/>
      <c r="M42" s="16">
        <v>36</v>
      </c>
      <c r="N42" s="26" t="str">
        <f>IF(M42&lt;=$M$6,VLOOKUP($M42,選手!$A:$C,3,0),"")</f>
        <v/>
      </c>
      <c r="O42" s="16" t="str">
        <f>IF($M42&lt;=M$6,VLOOKUP($M42,選手!$A:$D,4,0),"")</f>
        <v/>
      </c>
      <c r="P42" s="16" t="str">
        <f>IF($M42&lt;=M$6,VLOOKUP($M42,選手!$A:$D,2,0),"")</f>
        <v/>
      </c>
      <c r="Q42" s="16">
        <f t="shared" si="33"/>
        <v>36</v>
      </c>
      <c r="R42" s="16"/>
      <c r="S42" s="16"/>
      <c r="T42" s="16"/>
      <c r="U42" s="16"/>
      <c r="V42" s="16"/>
      <c r="W42" s="16"/>
      <c r="X42" s="16"/>
      <c r="Y42" s="16"/>
      <c r="Z42" s="16"/>
      <c r="AA42" s="16"/>
      <c r="AB42" s="16"/>
      <c r="AC42" s="16"/>
      <c r="AD42" s="16"/>
      <c r="AE42" s="4"/>
      <c r="AF42" s="16"/>
      <c r="AG42" s="16"/>
      <c r="AH42" s="16"/>
      <c r="AI42" s="16"/>
      <c r="AJ42" s="104"/>
      <c r="AK42" s="104"/>
      <c r="AL42" s="104"/>
      <c r="AM42" s="104"/>
      <c r="AN42" s="104"/>
      <c r="AO42" s="104"/>
      <c r="AP42" s="104"/>
      <c r="AQ42" s="104"/>
      <c r="AR42" s="104"/>
      <c r="AS42" s="104"/>
      <c r="AT42" s="104"/>
      <c r="AU42" s="104"/>
      <c r="AV42" s="104"/>
      <c r="AW42" s="104"/>
    </row>
    <row r="43" spans="1:49" ht="14.25" customHeight="1" x14ac:dyDescent="0.15">
      <c r="M43" s="16">
        <v>37</v>
      </c>
      <c r="N43" s="26" t="str">
        <f>IF(M43&lt;=$M$6,VLOOKUP($M43,選手!$A:$C,3,0),"")</f>
        <v/>
      </c>
      <c r="O43" s="16" t="str">
        <f>IF($M43&lt;=M$6,VLOOKUP($M43,選手!$A:$D,4,0),"")</f>
        <v/>
      </c>
      <c r="P43" s="16" t="str">
        <f>IF($M43&lt;=M$6,VLOOKUP($M43,選手!$A:$D,2,0),"")</f>
        <v/>
      </c>
      <c r="Q43" s="16">
        <f t="shared" si="33"/>
        <v>37</v>
      </c>
      <c r="AE43" s="4"/>
    </row>
    <row r="44" spans="1:49" ht="14.25" customHeight="1" x14ac:dyDescent="0.15">
      <c r="M44" s="16">
        <v>38</v>
      </c>
      <c r="N44" s="26" t="str">
        <f>IF(M44&lt;=$M$6,VLOOKUP($M44,選手!$A:$C,3,0),"")</f>
        <v/>
      </c>
      <c r="O44" s="16" t="str">
        <f>IF($M44&lt;=M$6,VLOOKUP($M44,選手!$A:$D,4,0),"")</f>
        <v/>
      </c>
      <c r="P44" s="16" t="str">
        <f>IF($M44&lt;=M$6,VLOOKUP($M44,選手!$A:$D,2,0),"")</f>
        <v/>
      </c>
      <c r="Q44" s="16">
        <f t="shared" si="33"/>
        <v>38</v>
      </c>
      <c r="AE44" s="4"/>
    </row>
    <row r="45" spans="1:49" ht="14.25" customHeight="1" x14ac:dyDescent="0.15">
      <c r="M45" s="16">
        <v>39</v>
      </c>
      <c r="N45" s="26" t="str">
        <f>IF(M45&lt;=$M$6,VLOOKUP($M45,選手!$A:$C,3,0),"")</f>
        <v/>
      </c>
      <c r="O45" s="16" t="str">
        <f>IF($M45&lt;=M$6,VLOOKUP($M45,選手!$A:$D,4,0),"")</f>
        <v/>
      </c>
      <c r="P45" s="16" t="str">
        <f>IF($M45&lt;=M$6,VLOOKUP($M45,選手!$A:$D,2,0),"")</f>
        <v/>
      </c>
      <c r="Q45" s="16">
        <f t="shared" si="33"/>
        <v>39</v>
      </c>
      <c r="AE45" s="4"/>
    </row>
    <row r="46" spans="1:49" ht="14.25" customHeight="1" x14ac:dyDescent="0.15">
      <c r="M46" s="16">
        <v>40</v>
      </c>
      <c r="N46" s="26" t="str">
        <f>IF(M46&lt;=$M$6,VLOOKUP($M46,選手!$A:$C,3,0),"")</f>
        <v/>
      </c>
      <c r="O46" s="16" t="str">
        <f>IF($M46&lt;=M$6,VLOOKUP($M46,選手!$A:$D,4,0),"")</f>
        <v/>
      </c>
      <c r="P46" s="16" t="str">
        <f>IF($M46&lt;=M$6,VLOOKUP($M46,選手!$A:$D,2,0),"")</f>
        <v/>
      </c>
      <c r="Q46" s="16">
        <f t="shared" si="33"/>
        <v>40</v>
      </c>
      <c r="AE46" s="4"/>
    </row>
    <row r="47" spans="1:49" ht="14.25" customHeight="1" x14ac:dyDescent="0.15">
      <c r="M47" s="16">
        <v>41</v>
      </c>
      <c r="N47" s="26" t="str">
        <f>IF(M47&lt;=$M$6,VLOOKUP($M47,選手!$A:$C,3,0),"")</f>
        <v/>
      </c>
      <c r="O47" s="16" t="str">
        <f>IF($M47&lt;=M$6,VLOOKUP($M47,選手!$A:$D,4,0),"")</f>
        <v/>
      </c>
      <c r="P47" s="16" t="str">
        <f>IF($M47&lt;=M$6,VLOOKUP($M47,選手!$A:$D,2,0),"")</f>
        <v/>
      </c>
      <c r="Q47" s="16">
        <f t="shared" si="33"/>
        <v>41</v>
      </c>
      <c r="AE47" s="4"/>
    </row>
    <row r="48" spans="1:49" ht="14.25" customHeight="1" x14ac:dyDescent="0.15">
      <c r="M48" s="16">
        <v>42</v>
      </c>
      <c r="N48" s="26" t="str">
        <f>IF(M48&lt;=$M$6,VLOOKUP($M48,選手!$A:$C,3,0),"")</f>
        <v/>
      </c>
      <c r="O48" s="16" t="str">
        <f>IF($M48&lt;=M$6,VLOOKUP($M48,選手!$A:$D,4,0),"")</f>
        <v/>
      </c>
      <c r="P48" s="16" t="str">
        <f>IF($M48&lt;=M$6,VLOOKUP($M48,選手!$A:$D,2,0),"")</f>
        <v/>
      </c>
      <c r="Q48" s="16">
        <f t="shared" si="33"/>
        <v>42</v>
      </c>
      <c r="AE48" s="4"/>
    </row>
    <row r="49" spans="1:49" ht="14.25" customHeight="1" x14ac:dyDescent="0.15">
      <c r="M49" s="16">
        <v>43</v>
      </c>
      <c r="N49" s="26" t="str">
        <f>IF(M49&lt;=$M$6,VLOOKUP($M49,選手!$A:$C,3,0),"")</f>
        <v/>
      </c>
      <c r="O49" s="16" t="str">
        <f>IF($M49&lt;=M$6,VLOOKUP($M49,選手!$A:$D,4,0),"")</f>
        <v/>
      </c>
      <c r="P49" s="16" t="str">
        <f>IF($M49&lt;=M$6,VLOOKUP($M49,選手!$A:$D,2,0),"")</f>
        <v/>
      </c>
      <c r="Q49" s="16">
        <f t="shared" si="33"/>
        <v>43</v>
      </c>
      <c r="AE49" s="4"/>
    </row>
    <row r="50" spans="1:49" s="22" customFormat="1" ht="14.25" customHeight="1" x14ac:dyDescent="0.15">
      <c r="A50" s="17"/>
      <c r="B50" s="16"/>
      <c r="C50" s="89"/>
      <c r="D50" s="17"/>
      <c r="E50" s="17"/>
      <c r="F50" s="89"/>
      <c r="G50" s="16"/>
      <c r="H50" s="16"/>
      <c r="I50" s="16"/>
      <c r="J50" s="16"/>
      <c r="K50" s="16"/>
      <c r="L50" s="16"/>
      <c r="M50" s="16">
        <v>44</v>
      </c>
      <c r="N50" s="26" t="str">
        <f>IF(M50&lt;=$M$6,VLOOKUP($M50,選手!$A:$C,3,0),"")</f>
        <v/>
      </c>
      <c r="O50" s="16" t="str">
        <f>IF($M50&lt;=M$6,VLOOKUP($M50,選手!$A:$D,4,0),"")</f>
        <v/>
      </c>
      <c r="P50" s="16" t="str">
        <f>IF($M50&lt;=M$6,VLOOKUP($M50,選手!$A:$D,2,0),"")</f>
        <v/>
      </c>
      <c r="Q50" s="16">
        <f t="shared" si="33"/>
        <v>44</v>
      </c>
      <c r="R50" s="16"/>
      <c r="S50" s="16"/>
      <c r="T50" s="16"/>
      <c r="U50" s="16"/>
      <c r="V50" s="16"/>
      <c r="W50" s="16"/>
      <c r="X50" s="16"/>
      <c r="Y50" s="16"/>
      <c r="Z50" s="16"/>
      <c r="AA50" s="16"/>
      <c r="AB50" s="16"/>
      <c r="AC50" s="16"/>
      <c r="AD50" s="16"/>
      <c r="AE50" s="4"/>
      <c r="AF50" s="16"/>
      <c r="AG50" s="16"/>
      <c r="AH50" s="16"/>
      <c r="AI50" s="16"/>
      <c r="AJ50" s="104"/>
      <c r="AK50" s="104"/>
      <c r="AL50" s="104"/>
      <c r="AM50" s="104"/>
      <c r="AN50" s="104"/>
      <c r="AO50" s="104"/>
      <c r="AP50" s="104"/>
      <c r="AQ50" s="104"/>
      <c r="AR50" s="104"/>
      <c r="AS50" s="104"/>
      <c r="AT50" s="104"/>
      <c r="AU50" s="104"/>
      <c r="AV50" s="104"/>
      <c r="AW50" s="104"/>
    </row>
    <row r="51" spans="1:49" s="21" customFormat="1" ht="14.25" customHeight="1" x14ac:dyDescent="0.15">
      <c r="A51" s="17"/>
      <c r="B51" s="16"/>
      <c r="C51" s="89"/>
      <c r="D51" s="17"/>
      <c r="E51" s="17"/>
      <c r="F51" s="89"/>
      <c r="G51" s="16"/>
      <c r="H51" s="16"/>
      <c r="I51" s="16"/>
      <c r="J51" s="16"/>
      <c r="K51" s="16"/>
      <c r="L51" s="16"/>
      <c r="M51" s="16">
        <v>45</v>
      </c>
      <c r="N51" s="26" t="str">
        <f>IF(M51&lt;=$M$6,VLOOKUP($M51,選手!$A:$C,3,0),"")</f>
        <v/>
      </c>
      <c r="O51" s="16" t="str">
        <f>IF($M51&lt;=M$6,VLOOKUP($M51,選手!$A:$D,4,0),"")</f>
        <v/>
      </c>
      <c r="P51" s="16" t="str">
        <f>IF($M51&lt;=M$6,VLOOKUP($M51,選手!$A:$D,2,0),"")</f>
        <v/>
      </c>
      <c r="Q51" s="16">
        <f t="shared" si="33"/>
        <v>45</v>
      </c>
      <c r="R51" s="16"/>
      <c r="S51" s="16"/>
      <c r="T51" s="16"/>
      <c r="U51" s="16"/>
      <c r="V51" s="16"/>
      <c r="W51" s="16"/>
      <c r="X51" s="16"/>
      <c r="Y51" s="16"/>
      <c r="Z51" s="16"/>
      <c r="AA51" s="16"/>
      <c r="AB51" s="16"/>
      <c r="AC51" s="16"/>
      <c r="AD51" s="16"/>
      <c r="AE51" s="4"/>
      <c r="AF51" s="16"/>
      <c r="AG51" s="16"/>
      <c r="AH51" s="16"/>
      <c r="AI51" s="16"/>
      <c r="AJ51" s="104"/>
      <c r="AK51" s="104"/>
      <c r="AL51" s="104"/>
      <c r="AM51" s="104"/>
      <c r="AN51" s="104"/>
      <c r="AO51" s="104"/>
      <c r="AP51" s="104"/>
      <c r="AQ51" s="104"/>
      <c r="AR51" s="104"/>
      <c r="AS51" s="104"/>
      <c r="AT51" s="104"/>
      <c r="AU51" s="104"/>
      <c r="AV51" s="104"/>
      <c r="AW51" s="104"/>
    </row>
    <row r="52" spans="1:49" ht="14.25" customHeight="1" x14ac:dyDescent="0.15">
      <c r="M52" s="16">
        <v>46</v>
      </c>
      <c r="N52" s="26" t="str">
        <f>IF(M52&lt;=$M$6,VLOOKUP($M52,選手!$A:$C,3,0),"")</f>
        <v/>
      </c>
      <c r="O52" s="16" t="str">
        <f>IF($M52&lt;=M$6,VLOOKUP($M52,選手!$A:$D,4,0),"")</f>
        <v/>
      </c>
      <c r="P52" s="16" t="str">
        <f>IF($M52&lt;=M$6,VLOOKUP($M52,選手!$A:$D,2,0),"")</f>
        <v/>
      </c>
      <c r="Q52" s="16">
        <f t="shared" si="33"/>
        <v>46</v>
      </c>
      <c r="AE52" s="4"/>
    </row>
    <row r="53" spans="1:49" ht="14.25" customHeight="1" x14ac:dyDescent="0.15">
      <c r="M53" s="16">
        <v>47</v>
      </c>
      <c r="N53" s="26" t="str">
        <f>IF(M53&lt;=$M$6,VLOOKUP($M53,選手!$A:$C,3,0),"")</f>
        <v/>
      </c>
      <c r="O53" s="16" t="str">
        <f>IF($M53&lt;=M$6,VLOOKUP($M53,選手!$A:$D,4,0),"")</f>
        <v/>
      </c>
      <c r="P53" s="16" t="str">
        <f>IF($M53&lt;=M$6,VLOOKUP($M53,選手!$A:$D,2,0),"")</f>
        <v/>
      </c>
      <c r="Q53" s="16">
        <f t="shared" si="33"/>
        <v>47</v>
      </c>
      <c r="AE53" s="4"/>
    </row>
    <row r="54" spans="1:49" ht="14.25" customHeight="1" x14ac:dyDescent="0.15">
      <c r="M54" s="16">
        <v>48</v>
      </c>
      <c r="N54" s="26" t="str">
        <f>IF(M54&lt;=$M$6,VLOOKUP($M54,選手!$A:$C,3,0),"")</f>
        <v/>
      </c>
      <c r="O54" s="16" t="str">
        <f>IF($M54&lt;=M$6,VLOOKUP($M54,選手!$A:$D,4,0),"")</f>
        <v/>
      </c>
      <c r="P54" s="16" t="str">
        <f>IF($M54&lt;=M$6,VLOOKUP($M54,選手!$A:$D,2,0),"")</f>
        <v/>
      </c>
      <c r="Q54" s="16">
        <f t="shared" si="33"/>
        <v>48</v>
      </c>
      <c r="AE54" s="4"/>
    </row>
    <row r="55" spans="1:49" ht="14.25" customHeight="1" x14ac:dyDescent="0.15">
      <c r="M55" s="16">
        <v>49</v>
      </c>
      <c r="N55" s="26" t="str">
        <f>IF(M55&lt;=$M$6,VLOOKUP($M55,選手!$A:$C,3,0),"")</f>
        <v/>
      </c>
      <c r="O55" s="16" t="str">
        <f>IF($M55&lt;=M$6,VLOOKUP($M55,選手!$A:$D,4,0),"")</f>
        <v/>
      </c>
      <c r="P55" s="16" t="str">
        <f>IF($M55&lt;=M$6,VLOOKUP($M55,選手!$A:$D,2,0),"")</f>
        <v/>
      </c>
      <c r="Q55" s="16">
        <f t="shared" si="33"/>
        <v>49</v>
      </c>
      <c r="AE55" s="4"/>
    </row>
    <row r="56" spans="1:49" ht="14.25" customHeight="1" x14ac:dyDescent="0.15">
      <c r="M56" s="16">
        <v>50</v>
      </c>
      <c r="N56" s="26" t="str">
        <f>IF(M56&lt;=$M$6,VLOOKUP($M56,選手!$A:$C,3,0),"")</f>
        <v/>
      </c>
      <c r="O56" s="16" t="str">
        <f>IF($M56&lt;=M$6,VLOOKUP($M56,選手!$A:$D,4,0),"")</f>
        <v/>
      </c>
      <c r="P56" s="16" t="str">
        <f>IF($M56&lt;=M$6,VLOOKUP($M56,選手!$A:$D,2,0),"")</f>
        <v/>
      </c>
      <c r="Q56" s="16">
        <f t="shared" si="33"/>
        <v>50</v>
      </c>
      <c r="AE56" s="4"/>
    </row>
    <row r="57" spans="1:49" ht="14.25" customHeight="1" x14ac:dyDescent="0.15">
      <c r="M57" s="16">
        <v>51</v>
      </c>
      <c r="N57" s="26" t="str">
        <f>IF(M57&lt;=$M$6,VLOOKUP($M57,選手!$A:$C,3,0),"")</f>
        <v/>
      </c>
      <c r="O57" s="16" t="str">
        <f>IF($M57&lt;=M$6,VLOOKUP($M57,選手!$A:$D,4,0),"")</f>
        <v/>
      </c>
      <c r="P57" s="16" t="str">
        <f>IF($M57&lt;=M$6,VLOOKUP($M57,選手!$A:$D,2,0),"")</f>
        <v/>
      </c>
      <c r="Q57" s="16">
        <f t="shared" si="33"/>
        <v>51</v>
      </c>
      <c r="AE57" s="4"/>
    </row>
    <row r="58" spans="1:49" ht="14.25" customHeight="1" x14ac:dyDescent="0.15">
      <c r="M58" s="16">
        <v>52</v>
      </c>
      <c r="N58" s="26" t="str">
        <f>IF(M58&lt;=$M$6,VLOOKUP($M58,選手!$A:$C,3,0),"")</f>
        <v/>
      </c>
      <c r="O58" s="16" t="str">
        <f>IF($M58&lt;=M$6,VLOOKUP($M58,選手!$A:$D,4,0),"")</f>
        <v/>
      </c>
      <c r="P58" s="16" t="str">
        <f>IF($M58&lt;=M$6,VLOOKUP($M58,選手!$A:$D,2,0),"")</f>
        <v/>
      </c>
      <c r="Q58" s="16">
        <f t="shared" si="33"/>
        <v>52</v>
      </c>
    </row>
    <row r="59" spans="1:49" ht="14.25" customHeight="1" x14ac:dyDescent="0.15">
      <c r="M59" s="16">
        <v>53</v>
      </c>
      <c r="N59" s="26" t="str">
        <f>IF(M59&lt;=$M$6,VLOOKUP($M59,選手!$A:$C,3,0),"")</f>
        <v/>
      </c>
      <c r="O59" s="16" t="str">
        <f>IF($M59&lt;=M$6,VLOOKUP($M59,選手!$A:$D,4,0),"")</f>
        <v/>
      </c>
      <c r="P59" s="16" t="str">
        <f>IF($M59&lt;=M$6,VLOOKUP($M59,選手!$A:$D,2,0),"")</f>
        <v/>
      </c>
      <c r="Q59" s="16">
        <f t="shared" si="33"/>
        <v>53</v>
      </c>
    </row>
    <row r="60" spans="1:49" ht="14.25" customHeight="1" x14ac:dyDescent="0.15">
      <c r="M60" s="16">
        <v>54</v>
      </c>
      <c r="N60" s="26" t="str">
        <f>IF(M60&lt;=$M$6,VLOOKUP($M60,選手!$A:$C,3,0),"")</f>
        <v/>
      </c>
      <c r="O60" s="16" t="str">
        <f>IF($M60&lt;=M$6,VLOOKUP($M60,選手!$A:$D,4,0),"")</f>
        <v/>
      </c>
      <c r="P60" s="16" t="str">
        <f>IF($M60&lt;=M$6,VLOOKUP($M60,選手!$A:$D,2,0),"")</f>
        <v/>
      </c>
      <c r="Q60" s="16">
        <f t="shared" si="33"/>
        <v>54</v>
      </c>
    </row>
    <row r="61" spans="1:49" ht="14.25" customHeight="1" x14ac:dyDescent="0.15">
      <c r="M61" s="16">
        <v>55</v>
      </c>
      <c r="N61" s="26" t="str">
        <f>IF(M61&lt;=$M$6,VLOOKUP($M61,選手!$A:$C,3,0),"")</f>
        <v/>
      </c>
      <c r="O61" s="16" t="str">
        <f>IF($M61&lt;=M$6,VLOOKUP($M61,選手!$A:$D,4,0),"")</f>
        <v/>
      </c>
      <c r="P61" s="16" t="str">
        <f>IF($M61&lt;=M$6,VLOOKUP($M61,選手!$A:$D,2,0),"")</f>
        <v/>
      </c>
      <c r="Q61" s="16">
        <f t="shared" si="33"/>
        <v>55</v>
      </c>
    </row>
    <row r="62" spans="1:49" ht="14.25" customHeight="1" x14ac:dyDescent="0.15">
      <c r="M62" s="16">
        <v>56</v>
      </c>
      <c r="N62" s="26" t="str">
        <f>IF(M62&lt;=$M$6,VLOOKUP($M62,選手!$A:$C,3,0),"")</f>
        <v/>
      </c>
      <c r="O62" s="16" t="str">
        <f>IF($M62&lt;=M$6,VLOOKUP($M62,選手!$A:$D,4,0),"")</f>
        <v/>
      </c>
      <c r="P62" s="16" t="str">
        <f>IF($M62&lt;=M$6,VLOOKUP($M62,選手!$A:$D,2,0),"")</f>
        <v/>
      </c>
      <c r="Q62" s="16">
        <f t="shared" si="33"/>
        <v>56</v>
      </c>
    </row>
    <row r="63" spans="1:49" ht="14.25" customHeight="1" x14ac:dyDescent="0.15">
      <c r="M63" s="16">
        <v>57</v>
      </c>
      <c r="N63" s="26" t="str">
        <f>IF(M63&lt;=$M$6,VLOOKUP($M63,選手!$A:$C,3,0),"")</f>
        <v/>
      </c>
      <c r="O63" s="16" t="str">
        <f>IF($M63&lt;=M$6,VLOOKUP($M63,選手!$A:$D,4,0),"")</f>
        <v/>
      </c>
      <c r="P63" s="16" t="str">
        <f>IF($M63&lt;=M$6,VLOOKUP($M63,選手!$A:$D,2,0),"")</f>
        <v/>
      </c>
      <c r="Q63" s="16">
        <f t="shared" si="33"/>
        <v>57</v>
      </c>
    </row>
    <row r="64" spans="1:49" ht="14.25" customHeight="1" x14ac:dyDescent="0.15">
      <c r="M64" s="16">
        <v>58</v>
      </c>
      <c r="N64" s="26" t="str">
        <f>IF(M64&lt;=$M$6,VLOOKUP($M64,選手!$A:$C,3,0),"")</f>
        <v/>
      </c>
      <c r="O64" s="16" t="str">
        <f>IF($M64&lt;=M$6,VLOOKUP($M64,選手!$A:$D,4,0),"")</f>
        <v/>
      </c>
      <c r="P64" s="16" t="str">
        <f>IF($M64&lt;=M$6,VLOOKUP($M64,選手!$A:$D,2,0),"")</f>
        <v/>
      </c>
      <c r="Q64" s="16">
        <f t="shared" si="33"/>
        <v>58</v>
      </c>
    </row>
    <row r="65" spans="13:17" ht="14.25" customHeight="1" x14ac:dyDescent="0.15">
      <c r="M65" s="16">
        <v>59</v>
      </c>
      <c r="N65" s="26" t="str">
        <f>IF(M65&lt;=$M$6,VLOOKUP($M65,選手!$A:$C,3,0),"")</f>
        <v/>
      </c>
      <c r="O65" s="16" t="str">
        <f>IF($M65&lt;=M$6,VLOOKUP($M65,選手!$A:$D,4,0),"")</f>
        <v/>
      </c>
      <c r="P65" s="16" t="str">
        <f>IF($M65&lt;=M$6,VLOOKUP($M65,選手!$A:$D,2,0),"")</f>
        <v/>
      </c>
      <c r="Q65" s="16">
        <f t="shared" si="33"/>
        <v>59</v>
      </c>
    </row>
    <row r="66" spans="13:17" ht="14.25" customHeight="1" x14ac:dyDescent="0.15">
      <c r="M66" s="16">
        <v>60</v>
      </c>
      <c r="N66" s="26" t="str">
        <f>IF(M66&lt;=$M$6,VLOOKUP($M66,選手!$A:$C,3,0),"")</f>
        <v/>
      </c>
      <c r="O66" s="16" t="str">
        <f>IF($M66&lt;=M$6,VLOOKUP($M66,選手!$A:$D,4,0),"")</f>
        <v/>
      </c>
      <c r="P66" s="16" t="str">
        <f>IF($M66&lt;=M$6,VLOOKUP($M66,選手!$A:$D,2,0),"")</f>
        <v/>
      </c>
      <c r="Q66" s="16">
        <f t="shared" si="33"/>
        <v>60</v>
      </c>
    </row>
    <row r="67" spans="13:17" ht="14.25" customHeight="1" x14ac:dyDescent="0.15">
      <c r="M67" s="16">
        <v>61</v>
      </c>
      <c r="N67" s="26" t="str">
        <f>IF(M67&lt;=$M$6,VLOOKUP($M67,選手!$A:$C,3,0),"")</f>
        <v/>
      </c>
      <c r="O67" s="16" t="str">
        <f>IF($M67&lt;=M$6,VLOOKUP($M67,選手!$A:$D,4,0),"")</f>
        <v/>
      </c>
      <c r="P67" s="16" t="str">
        <f>IF($M67&lt;=M$6,VLOOKUP($M67,選手!$A:$D,2,0),"")</f>
        <v/>
      </c>
      <c r="Q67" s="16">
        <f t="shared" si="33"/>
        <v>61</v>
      </c>
    </row>
    <row r="68" spans="13:17" ht="14.25" customHeight="1" x14ac:dyDescent="0.15">
      <c r="M68" s="16">
        <v>62</v>
      </c>
      <c r="N68" s="26" t="str">
        <f>IF(M68&lt;=$M$6,VLOOKUP($M68,選手!$A:$C,3,0),"")</f>
        <v/>
      </c>
      <c r="O68" s="16" t="str">
        <f>IF($M68&lt;=M$6,VLOOKUP($M68,選手!$A:$D,4,0),"")</f>
        <v/>
      </c>
      <c r="P68" s="16" t="str">
        <f>IF($M68&lt;=M$6,VLOOKUP($M68,選手!$A:$D,2,0),"")</f>
        <v/>
      </c>
      <c r="Q68" s="16">
        <f t="shared" si="33"/>
        <v>62</v>
      </c>
    </row>
    <row r="69" spans="13:17" ht="14.25" customHeight="1" x14ac:dyDescent="0.15">
      <c r="M69" s="16">
        <v>63</v>
      </c>
      <c r="N69" s="26" t="str">
        <f>IF(M69&lt;=$M$6,VLOOKUP($M69,選手!$A:$C,3,0),"")</f>
        <v/>
      </c>
      <c r="O69" s="16" t="str">
        <f>IF($M69&lt;=M$6,VLOOKUP($M69,選手!$A:$D,4,0),"")</f>
        <v/>
      </c>
      <c r="P69" s="16" t="str">
        <f>IF($M69&lt;=M$6,VLOOKUP($M69,選手!$A:$D,2,0),"")</f>
        <v/>
      </c>
      <c r="Q69" s="16">
        <f t="shared" si="33"/>
        <v>63</v>
      </c>
    </row>
    <row r="70" spans="13:17" ht="14.25" customHeight="1" x14ac:dyDescent="0.15">
      <c r="M70" s="16">
        <v>64</v>
      </c>
      <c r="N70" s="26" t="str">
        <f>IF(M70&lt;=$M$6,VLOOKUP($M70,選手!$A:$C,3,0),"")</f>
        <v/>
      </c>
      <c r="O70" s="16" t="str">
        <f>IF($M70&lt;=M$6,VLOOKUP($M70,選手!$A:$D,4,0),"")</f>
        <v/>
      </c>
      <c r="P70" s="16" t="str">
        <f>IF($M70&lt;=M$6,VLOOKUP($M70,選手!$A:$D,2,0),"")</f>
        <v/>
      </c>
      <c r="Q70" s="16">
        <f t="shared" si="33"/>
        <v>64</v>
      </c>
    </row>
    <row r="71" spans="13:17" ht="14.25" customHeight="1" x14ac:dyDescent="0.15">
      <c r="M71" s="16">
        <v>65</v>
      </c>
      <c r="N71" s="26" t="str">
        <f>IF(M71&lt;=$M$6,VLOOKUP($M71,選手!$A:$C,3,0),"")</f>
        <v/>
      </c>
      <c r="O71" s="16" t="str">
        <f>IF($M71&lt;=M$6,VLOOKUP($M71,選手!$A:$D,4,0),"")</f>
        <v/>
      </c>
      <c r="P71" s="16" t="str">
        <f>IF($M71&lt;=M$6,VLOOKUP($M71,選手!$A:$D,2,0),"")</f>
        <v/>
      </c>
      <c r="Q71" s="16">
        <f t="shared" si="33"/>
        <v>65</v>
      </c>
    </row>
    <row r="72" spans="13:17" ht="14.25" customHeight="1" x14ac:dyDescent="0.15">
      <c r="M72" s="16">
        <v>66</v>
      </c>
      <c r="N72" s="26" t="str">
        <f>IF(M72&lt;=$M$6,VLOOKUP($M72,選手!$A:$C,3,0),"")</f>
        <v/>
      </c>
      <c r="O72" s="16" t="str">
        <f>IF($M72&lt;=M$6,VLOOKUP($M72,選手!$A:$D,4,0),"")</f>
        <v/>
      </c>
      <c r="P72" s="16" t="str">
        <f>IF($M72&lt;=M$6,VLOOKUP($M72,選手!$A:$D,2,0),"")</f>
        <v/>
      </c>
      <c r="Q72" s="16">
        <f t="shared" ref="Q72:Q86" si="38">M72</f>
        <v>66</v>
      </c>
    </row>
    <row r="73" spans="13:17" ht="14.25" customHeight="1" x14ac:dyDescent="0.15">
      <c r="M73" s="16">
        <v>67</v>
      </c>
      <c r="N73" s="26" t="str">
        <f>IF(M73&lt;=$M$6,VLOOKUP($M73,選手!$A:$C,3,0),"")</f>
        <v/>
      </c>
      <c r="O73" s="16" t="str">
        <f>IF($M73&lt;=M$6,VLOOKUP($M73,選手!$A:$D,4,0),"")</f>
        <v/>
      </c>
      <c r="P73" s="16" t="str">
        <f>IF($M73&lt;=M$6,VLOOKUP($M73,選手!$A:$D,2,0),"")</f>
        <v/>
      </c>
      <c r="Q73" s="16">
        <f t="shared" si="38"/>
        <v>67</v>
      </c>
    </row>
    <row r="74" spans="13:17" ht="14.25" customHeight="1" x14ac:dyDescent="0.15">
      <c r="M74" s="16">
        <v>68</v>
      </c>
      <c r="N74" s="26" t="str">
        <f>IF(M74&lt;=$M$6,VLOOKUP($M74,選手!$A:$C,3,0),"")</f>
        <v/>
      </c>
      <c r="O74" s="16" t="str">
        <f>IF($M74&lt;=M$6,VLOOKUP($M74,選手!$A:$D,4,0),"")</f>
        <v/>
      </c>
      <c r="P74" s="16" t="str">
        <f>IF($M74&lt;=M$6,VLOOKUP($M74,選手!$A:$D,2,0),"")</f>
        <v/>
      </c>
      <c r="Q74" s="16">
        <f t="shared" si="38"/>
        <v>68</v>
      </c>
    </row>
    <row r="75" spans="13:17" ht="14.25" customHeight="1" x14ac:dyDescent="0.15">
      <c r="M75" s="16">
        <v>69</v>
      </c>
      <c r="N75" s="26" t="str">
        <f>IF(M75&lt;=$M$6,VLOOKUP($M75,選手!$A:$C,3,0),"")</f>
        <v/>
      </c>
      <c r="O75" s="16" t="str">
        <f>IF($M75&lt;=M$6,VLOOKUP($M75,選手!$A:$D,4,0),"")</f>
        <v/>
      </c>
      <c r="P75" s="16" t="str">
        <f>IF($M75&lt;=M$6,VLOOKUP($M75,選手!$A:$D,2,0),"")</f>
        <v/>
      </c>
      <c r="Q75" s="16">
        <f t="shared" si="38"/>
        <v>69</v>
      </c>
    </row>
    <row r="76" spans="13:17" ht="14.25" customHeight="1" x14ac:dyDescent="0.15">
      <c r="M76" s="16">
        <v>70</v>
      </c>
      <c r="N76" s="26" t="str">
        <f>IF(M76&lt;=$M$6,VLOOKUP($M76,選手!$A:$C,3,0),"")</f>
        <v/>
      </c>
      <c r="O76" s="16" t="str">
        <f>IF($M76&lt;=M$6,VLOOKUP($M76,選手!$A:$D,4,0),"")</f>
        <v/>
      </c>
      <c r="P76" s="16" t="str">
        <f>IF($M76&lt;=M$6,VLOOKUP($M76,選手!$A:$D,2,0),"")</f>
        <v/>
      </c>
      <c r="Q76" s="16">
        <f t="shared" si="38"/>
        <v>70</v>
      </c>
    </row>
    <row r="77" spans="13:17" ht="14.25" customHeight="1" x14ac:dyDescent="0.15">
      <c r="M77" s="16">
        <v>71</v>
      </c>
      <c r="N77" s="26" t="str">
        <f>IF(M77&lt;=$M$6,VLOOKUP($M77,選手!$A:$C,3,0),"")</f>
        <v/>
      </c>
      <c r="O77" s="16" t="str">
        <f>IF($M77&lt;=M$6,VLOOKUP($M77,選手!$A:$D,4,0),"")</f>
        <v/>
      </c>
      <c r="P77" s="16" t="str">
        <f>IF($M77&lt;=M$6,VLOOKUP($M77,選手!$A:$D,2,0),"")</f>
        <v/>
      </c>
      <c r="Q77" s="16">
        <f t="shared" si="38"/>
        <v>71</v>
      </c>
    </row>
    <row r="78" spans="13:17" ht="14.25" customHeight="1" x14ac:dyDescent="0.15">
      <c r="M78" s="16">
        <v>72</v>
      </c>
      <c r="N78" s="26" t="str">
        <f>IF(M78&lt;=$M$6,VLOOKUP($M78,選手!$A:$C,3,0),"")</f>
        <v/>
      </c>
      <c r="O78" s="16" t="str">
        <f>IF($M78&lt;=M$6,VLOOKUP($M78,選手!$A:$D,4,0),"")</f>
        <v/>
      </c>
      <c r="P78" s="16" t="str">
        <f>IF($M78&lt;=M$6,VLOOKUP($M78,選手!$A:$D,2,0),"")</f>
        <v/>
      </c>
      <c r="Q78" s="16">
        <f t="shared" si="38"/>
        <v>72</v>
      </c>
    </row>
    <row r="79" spans="13:17" ht="14.25" customHeight="1" x14ac:dyDescent="0.15">
      <c r="M79" s="16">
        <v>73</v>
      </c>
      <c r="N79" s="26" t="str">
        <f>IF(M79&lt;=$M$6,VLOOKUP($M79,選手!$A:$C,3,0),"")</f>
        <v/>
      </c>
      <c r="O79" s="16" t="str">
        <f>IF($M79&lt;=M$6,VLOOKUP($M79,選手!$A:$D,4,0),"")</f>
        <v/>
      </c>
      <c r="P79" s="16" t="str">
        <f>IF($M79&lt;=M$6,VLOOKUP($M79,選手!$A:$D,2,0),"")</f>
        <v/>
      </c>
      <c r="Q79" s="16">
        <f t="shared" si="38"/>
        <v>73</v>
      </c>
    </row>
    <row r="80" spans="13:17" ht="14.25" customHeight="1" x14ac:dyDescent="0.15">
      <c r="M80" s="16">
        <v>74</v>
      </c>
      <c r="N80" s="26" t="str">
        <f>IF(M80&lt;=$M$6,VLOOKUP($M80,選手!$A:$C,3,0),"")</f>
        <v/>
      </c>
      <c r="O80" s="16" t="str">
        <f>IF($M80&lt;=M$6,VLOOKUP($M80,選手!$A:$D,4,0),"")</f>
        <v/>
      </c>
      <c r="P80" s="16" t="str">
        <f>IF($M80&lt;=M$6,VLOOKUP($M80,選手!$A:$D,2,0),"")</f>
        <v/>
      </c>
      <c r="Q80" s="16">
        <f t="shared" si="38"/>
        <v>74</v>
      </c>
    </row>
    <row r="81" spans="13:17" ht="14.25" customHeight="1" x14ac:dyDescent="0.15">
      <c r="M81" s="16">
        <v>75</v>
      </c>
      <c r="N81" s="26" t="str">
        <f>IF(M81&lt;=$M$6,VLOOKUP($M81,選手!$A:$C,3,0),"")</f>
        <v/>
      </c>
      <c r="O81" s="16" t="str">
        <f>IF($M81&lt;=M$6,VLOOKUP($M81,選手!$A:$D,4,0),"")</f>
        <v/>
      </c>
      <c r="P81" s="16" t="str">
        <f>IF($M81&lt;=M$6,VLOOKUP($M81,選手!$A:$D,2,0),"")</f>
        <v/>
      </c>
      <c r="Q81" s="16">
        <f t="shared" si="38"/>
        <v>75</v>
      </c>
    </row>
    <row r="82" spans="13:17" ht="14.25" customHeight="1" x14ac:dyDescent="0.15">
      <c r="M82" s="16">
        <v>76</v>
      </c>
      <c r="N82" s="26" t="str">
        <f>IF(M82&lt;=$M$6,VLOOKUP($M82,選手!$A:$C,3,0),"")</f>
        <v/>
      </c>
      <c r="O82" s="16" t="str">
        <f>IF($M82&lt;=M$6,VLOOKUP($M82,選手!$A:$D,4,0),"")</f>
        <v/>
      </c>
      <c r="P82" s="16" t="str">
        <f>IF($M82&lt;=M$6,VLOOKUP($M82,選手!$A:$D,2,0),"")</f>
        <v/>
      </c>
      <c r="Q82" s="16">
        <f t="shared" si="38"/>
        <v>76</v>
      </c>
    </row>
    <row r="83" spans="13:17" ht="14.25" customHeight="1" x14ac:dyDescent="0.15">
      <c r="M83" s="16">
        <v>77</v>
      </c>
      <c r="N83" s="26" t="str">
        <f>IF(M83&lt;=$M$6,VLOOKUP($M83,選手!$A:$C,3,0),"")</f>
        <v/>
      </c>
      <c r="O83" s="16" t="str">
        <f>IF($M83&lt;=M$6,VLOOKUP($M83,選手!$A:$D,4,0),"")</f>
        <v/>
      </c>
      <c r="P83" s="16" t="str">
        <f>IF($M83&lt;=M$6,VLOOKUP($M83,選手!$A:$D,2,0),"")</f>
        <v/>
      </c>
      <c r="Q83" s="16">
        <f t="shared" si="38"/>
        <v>77</v>
      </c>
    </row>
    <row r="84" spans="13:17" ht="14.25" customHeight="1" x14ac:dyDescent="0.15">
      <c r="M84" s="16">
        <v>78</v>
      </c>
      <c r="N84" s="26" t="str">
        <f>IF(M84&lt;=$M$6,VLOOKUP($M84,選手!$A:$C,3,0),"")</f>
        <v/>
      </c>
      <c r="O84" s="16" t="str">
        <f>IF($M84&lt;=M$6,VLOOKUP($M84,選手!$A:$D,4,0),"")</f>
        <v/>
      </c>
      <c r="P84" s="16" t="str">
        <f>IF($M84&lt;=M$6,VLOOKUP($M84,選手!$A:$D,2,0),"")</f>
        <v/>
      </c>
      <c r="Q84" s="16">
        <f t="shared" si="38"/>
        <v>78</v>
      </c>
    </row>
    <row r="85" spans="13:17" ht="14.25" customHeight="1" x14ac:dyDescent="0.15">
      <c r="M85" s="16">
        <v>79</v>
      </c>
      <c r="N85" s="26" t="str">
        <f>IF(M85&lt;=$M$6,VLOOKUP($M85,選手!$A:$C,3,0),"")</f>
        <v/>
      </c>
      <c r="O85" s="16" t="str">
        <f>IF($M85&lt;=M$6,VLOOKUP($M85,選手!$A:$D,4,0),"")</f>
        <v/>
      </c>
      <c r="P85" s="16" t="str">
        <f>IF($M85&lt;=M$6,VLOOKUP($M85,選手!$A:$D,2,0),"")</f>
        <v/>
      </c>
      <c r="Q85" s="16">
        <f t="shared" si="38"/>
        <v>79</v>
      </c>
    </row>
    <row r="86" spans="13:17" ht="14.25" customHeight="1" x14ac:dyDescent="0.15">
      <c r="M86" s="16">
        <v>80</v>
      </c>
      <c r="N86" s="27" t="str">
        <f>IF(M86&lt;=$M$6,VLOOKUP($M86,選手!$A:$C,3,0),"")</f>
        <v/>
      </c>
      <c r="O86" s="16" t="str">
        <f>IF($M86&lt;=M$6,VLOOKUP($M86,選手!$A:$D,4,0),"")</f>
        <v/>
      </c>
      <c r="P86" s="16" t="str">
        <f>IF($M86&lt;=M$6,VLOOKUP($M86,選手!$A:$D,2,0),"")</f>
        <v/>
      </c>
      <c r="Q86" s="16">
        <f t="shared" si="38"/>
        <v>80</v>
      </c>
    </row>
  </sheetData>
  <sheetProtection password="C18F" sheet="1" selectLockedCells="1"/>
  <mergeCells count="2">
    <mergeCell ref="AA4:AD4"/>
    <mergeCell ref="J1:K1"/>
  </mergeCells>
  <phoneticPr fontId="4"/>
  <conditionalFormatting sqref="H6:L40">
    <cfRule type="expression" dxfId="2" priority="6" stopIfTrue="1">
      <formula>AND(H6&lt;&gt;"",AF6&gt;1)</formula>
    </cfRule>
  </conditionalFormatting>
  <conditionalFormatting sqref="D6:F40">
    <cfRule type="expression" dxfId="1" priority="3">
      <formula>$AO6&gt;1</formula>
    </cfRule>
  </conditionalFormatting>
  <conditionalFormatting sqref="C6:C40">
    <cfRule type="expression" dxfId="0" priority="1">
      <formula>OR($AO6&gt;1,$AS6=8)</formula>
    </cfRule>
  </conditionalFormatting>
  <dataValidations xWindow="380" yWindow="327" count="4">
    <dataValidation imeMode="off" allowBlank="1" showInputMessage="1" showErrorMessage="1" promptTitle="エントリータイム入力" prompt="例　30秒45　→　30.45_x000a_１分13秒32 → 113.32" sqref="G6:G40" xr:uid="{00000000-0002-0000-0200-000000000000}"/>
    <dataValidation allowBlank="1" showInputMessage="1" showErrorMessage="1" prompt="入力不要" sqref="A6:E40" xr:uid="{00000000-0002-0000-0200-000001000000}"/>
    <dataValidation type="list" allowBlank="1" showInputMessage="1" showErrorMessage="1" promptTitle="泳者選択" prompt="リレーの泳者を選択して下さい。_x000a_（個人種目出場者のみ選択可能です。）_x000a_※女子はリストの中の下の方にあります。" sqref="H6:K40" xr:uid="{00000000-0002-0000-0200-000002000000}">
      <formula1>$N$6:$N$86</formula1>
    </dataValidation>
    <dataValidation type="list" allowBlank="1" showInputMessage="1" showErrorMessage="1" promptTitle="種目選択" prompt="種目を選択してください。" sqref="F6:F40" xr:uid="{00000000-0002-0000-0200-000003000000}">
      <formula1>$AX$6:$AX$8</formula1>
    </dataValidation>
  </dataValidations>
  <printOptions horizontalCentered="1"/>
  <pageMargins left="0.47244094488188981" right="0.47244094488188981" top="0.39370078740157483" bottom="0.39370078740157483" header="0.51181102362204722" footer="0.31496062992125984"/>
  <pageSetup paperSize="9" orientation="landscape" blackAndWhite="1"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9:J36"/>
  <sheetViews>
    <sheetView topLeftCell="A22" workbookViewId="0">
      <selection activeCell="D30" sqref="D30"/>
    </sheetView>
  </sheetViews>
  <sheetFormatPr defaultRowHeight="13.5" x14ac:dyDescent="0.15"/>
  <cols>
    <col min="1" max="16384" width="9.140625" style="127"/>
  </cols>
  <sheetData>
    <row r="29" spans="1:10" ht="27" customHeight="1" x14ac:dyDescent="0.15">
      <c r="A29" s="44"/>
      <c r="B29" s="44"/>
      <c r="C29" s="44"/>
      <c r="D29" s="44"/>
      <c r="E29" s="44"/>
      <c r="F29" s="126"/>
      <c r="G29" s="126"/>
      <c r="H29" s="44"/>
      <c r="I29" s="44"/>
      <c r="J29" s="44"/>
    </row>
    <row r="30" spans="1:10" ht="40.5" customHeight="1" x14ac:dyDescent="0.15">
      <c r="A30" s="44"/>
      <c r="B30" s="45" t="s">
        <v>206</v>
      </c>
      <c r="C30" s="45"/>
      <c r="D30" s="45"/>
      <c r="E30" s="45"/>
      <c r="F30" s="45"/>
      <c r="G30" s="45"/>
      <c r="H30" s="45"/>
      <c r="I30" s="44"/>
      <c r="J30" s="44"/>
    </row>
    <row r="31" spans="1:10" ht="40.5" customHeight="1" x14ac:dyDescent="0.15">
      <c r="A31" s="44"/>
      <c r="B31" s="46" t="s">
        <v>207</v>
      </c>
      <c r="C31" s="46"/>
      <c r="D31" s="46"/>
      <c r="E31" s="46"/>
      <c r="F31" s="46"/>
      <c r="G31" s="46"/>
      <c r="H31" s="46"/>
      <c r="I31" s="44"/>
      <c r="J31" s="44"/>
    </row>
    <row r="32" spans="1:10" ht="40.5" customHeight="1" x14ac:dyDescent="0.15">
      <c r="A32" s="44"/>
      <c r="B32" s="46" t="s">
        <v>208</v>
      </c>
      <c r="C32" s="46"/>
      <c r="D32" s="46"/>
      <c r="E32" s="46"/>
      <c r="F32" s="46"/>
      <c r="G32" s="46"/>
      <c r="H32" s="46"/>
      <c r="I32" s="44"/>
      <c r="J32" s="44"/>
    </row>
    <row r="33" spans="1:10" ht="17.25" customHeight="1" x14ac:dyDescent="0.15">
      <c r="A33" s="44"/>
      <c r="B33" s="128" t="s">
        <v>209</v>
      </c>
      <c r="C33" s="129"/>
      <c r="D33" s="129"/>
      <c r="E33" s="129"/>
      <c r="F33" s="129"/>
      <c r="G33" s="129"/>
      <c r="H33" s="129"/>
      <c r="I33" s="44"/>
      <c r="J33" s="44"/>
    </row>
    <row r="34" spans="1:10" ht="40.5" customHeight="1" x14ac:dyDescent="0.15">
      <c r="B34" s="45" t="s">
        <v>210</v>
      </c>
      <c r="C34" s="45"/>
      <c r="D34" s="45"/>
      <c r="E34" s="45"/>
      <c r="F34" s="45" t="s">
        <v>211</v>
      </c>
      <c r="G34" s="44"/>
      <c r="H34" s="44"/>
    </row>
    <row r="35" spans="1:10" x14ac:dyDescent="0.15">
      <c r="B35" s="131" t="s">
        <v>213</v>
      </c>
    </row>
    <row r="36" spans="1:10" x14ac:dyDescent="0.15">
      <c r="B36" s="131"/>
    </row>
  </sheetData>
  <phoneticPr fontId="4"/>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election activeCell="B3" sqref="B3"/>
    </sheetView>
  </sheetViews>
  <sheetFormatPr defaultRowHeight="12" x14ac:dyDescent="0.15"/>
  <cols>
    <col min="1" max="1" width="54.7109375" bestFit="1"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154</v>
      </c>
      <c r="B1" t="s">
        <v>155</v>
      </c>
      <c r="C1" t="s">
        <v>156</v>
      </c>
    </row>
    <row r="2" spans="1:3" x14ac:dyDescent="0.15">
      <c r="A2" t="str">
        <f>申込書!B1</f>
        <v>ＦＩＡマスターズスイミングフェスティバル２０１８</v>
      </c>
      <c r="B2" s="63">
        <v>43316</v>
      </c>
      <c r="C2" s="162" t="s">
        <v>266</v>
      </c>
    </row>
  </sheetData>
  <phoneticPr fontId="4"/>
  <pageMargins left="0.78700000000000003" right="0.78700000000000003" top="0.98399999999999999" bottom="0.98399999999999999" header="0.51200000000000001" footer="0.51200000000000001"/>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L3"/>
  <sheetViews>
    <sheetView topLeftCell="AS1" zoomScaleNormal="100" workbookViewId="0">
      <selection activeCell="B3" sqref="B3"/>
    </sheetView>
  </sheetViews>
  <sheetFormatPr defaultRowHeight="12" x14ac:dyDescent="0.15"/>
  <cols>
    <col min="2" max="2" width="7.85546875" customWidth="1"/>
    <col min="3" max="3" width="14.7109375" customWidth="1"/>
    <col min="4" max="4" width="41.7109375" customWidth="1"/>
    <col min="5" max="5" width="15.7109375" customWidth="1"/>
    <col min="6" max="6" width="12.140625" customWidth="1"/>
    <col min="7" max="8" width="13.7109375" customWidth="1"/>
    <col min="9" max="9" width="10.140625" customWidth="1"/>
    <col min="10" max="11" width="51" customWidth="1"/>
    <col min="12" max="13" width="13.140625" customWidth="1"/>
    <col min="14" max="14" width="32.42578125" customWidth="1"/>
    <col min="15" max="16" width="20.85546875" customWidth="1"/>
    <col min="17" max="20" width="9.7109375" customWidth="1"/>
    <col min="21" max="21" width="14.140625" bestFit="1" customWidth="1"/>
    <col min="22" max="23" width="20.85546875" customWidth="1"/>
    <col min="24" max="27" width="9.7109375" customWidth="1"/>
    <col min="28" max="28" width="14.140625" bestFit="1" customWidth="1"/>
    <col min="29" max="29" width="21.42578125" customWidth="1"/>
    <col min="30" max="30" width="20.85546875" customWidth="1"/>
    <col min="31" max="34" width="9.7109375" customWidth="1"/>
    <col min="35" max="35" width="14.140625" bestFit="1" customWidth="1"/>
  </cols>
  <sheetData>
    <row r="1" spans="1:64" x14ac:dyDescent="0.15">
      <c r="AJ1" t="s">
        <v>94</v>
      </c>
      <c r="AM1" t="s">
        <v>97</v>
      </c>
      <c r="AP1" t="s">
        <v>96</v>
      </c>
      <c r="BE1" s="247" t="s">
        <v>251</v>
      </c>
      <c r="BF1" s="247"/>
      <c r="BG1" s="247"/>
      <c r="BH1" s="247"/>
      <c r="BI1" s="247"/>
      <c r="BJ1" t="s">
        <v>252</v>
      </c>
    </row>
    <row r="2" spans="1:64" x14ac:dyDescent="0.15">
      <c r="A2" t="s">
        <v>106</v>
      </c>
      <c r="B2" t="s">
        <v>83</v>
      </c>
      <c r="C2" t="s">
        <v>84</v>
      </c>
      <c r="D2" t="s">
        <v>16</v>
      </c>
      <c r="E2" t="s">
        <v>88</v>
      </c>
      <c r="F2" t="s">
        <v>85</v>
      </c>
      <c r="G2" t="s">
        <v>86</v>
      </c>
      <c r="H2" t="s">
        <v>203</v>
      </c>
      <c r="I2" t="s">
        <v>87</v>
      </c>
      <c r="J2" t="s">
        <v>89</v>
      </c>
      <c r="K2" t="s">
        <v>90</v>
      </c>
      <c r="L2" t="s">
        <v>91</v>
      </c>
      <c r="M2" t="s">
        <v>92</v>
      </c>
      <c r="N2" t="s">
        <v>93</v>
      </c>
      <c r="O2" t="s">
        <v>111</v>
      </c>
      <c r="P2" t="s">
        <v>29</v>
      </c>
      <c r="Q2" t="s">
        <v>112</v>
      </c>
      <c r="R2" t="s">
        <v>113</v>
      </c>
      <c r="S2" t="s">
        <v>114</v>
      </c>
      <c r="T2" t="s">
        <v>201</v>
      </c>
      <c r="U2" t="s">
        <v>232</v>
      </c>
      <c r="V2" t="s">
        <v>111</v>
      </c>
      <c r="W2" t="s">
        <v>29</v>
      </c>
      <c r="X2" t="s">
        <v>112</v>
      </c>
      <c r="Y2" t="s">
        <v>113</v>
      </c>
      <c r="Z2" t="s">
        <v>114</v>
      </c>
      <c r="AA2" t="s">
        <v>201</v>
      </c>
      <c r="AB2" t="s">
        <v>232</v>
      </c>
      <c r="AC2" t="s">
        <v>212</v>
      </c>
      <c r="AD2" t="s">
        <v>29</v>
      </c>
      <c r="AE2" t="s">
        <v>112</v>
      </c>
      <c r="AF2" t="s">
        <v>113</v>
      </c>
      <c r="AG2" t="s">
        <v>114</v>
      </c>
      <c r="AH2" t="s">
        <v>201</v>
      </c>
      <c r="AI2" t="s">
        <v>232</v>
      </c>
      <c r="AJ2" t="s">
        <v>31</v>
      </c>
      <c r="AK2" t="s">
        <v>32</v>
      </c>
      <c r="AL2" t="s">
        <v>95</v>
      </c>
      <c r="AM2" t="s">
        <v>31</v>
      </c>
      <c r="AN2" t="s">
        <v>32</v>
      </c>
      <c r="AO2" t="s">
        <v>95</v>
      </c>
      <c r="AP2" t="s">
        <v>98</v>
      </c>
      <c r="AQ2" t="s">
        <v>99</v>
      </c>
      <c r="AR2" t="s">
        <v>100</v>
      </c>
      <c r="AS2" t="s">
        <v>101</v>
      </c>
      <c r="AT2" t="s">
        <v>102</v>
      </c>
      <c r="AU2" t="s">
        <v>103</v>
      </c>
      <c r="AV2" t="s">
        <v>33</v>
      </c>
      <c r="AW2" t="s">
        <v>46</v>
      </c>
      <c r="AX2" t="s">
        <v>104</v>
      </c>
      <c r="AY2" t="s">
        <v>105</v>
      </c>
      <c r="AZ2" t="s">
        <v>80</v>
      </c>
      <c r="BA2" t="s">
        <v>81</v>
      </c>
      <c r="BB2" t="s">
        <v>82</v>
      </c>
      <c r="BC2" t="s">
        <v>180</v>
      </c>
      <c r="BD2" t="s">
        <v>204</v>
      </c>
      <c r="BE2" t="s">
        <v>273</v>
      </c>
      <c r="BF2" t="s">
        <v>274</v>
      </c>
      <c r="BG2" t="s">
        <v>275</v>
      </c>
      <c r="BH2" t="s">
        <v>276</v>
      </c>
      <c r="BI2" t="s">
        <v>243</v>
      </c>
      <c r="BJ2" t="s">
        <v>239</v>
      </c>
      <c r="BK2" t="s">
        <v>240</v>
      </c>
      <c r="BL2" t="s">
        <v>33</v>
      </c>
    </row>
    <row r="3" spans="1:64" x14ac:dyDescent="0.15">
      <c r="B3" s="42" t="str">
        <f>申込書!AB4</f>
        <v/>
      </c>
      <c r="C3" s="43">
        <f>申込書!Q4</f>
        <v>0</v>
      </c>
      <c r="D3">
        <f>申込書!C6</f>
        <v>0</v>
      </c>
      <c r="E3">
        <f>申込書!S10</f>
        <v>0</v>
      </c>
      <c r="F3">
        <f>申込書!C10</f>
        <v>0</v>
      </c>
      <c r="G3">
        <f>申込書!C8</f>
        <v>0</v>
      </c>
      <c r="H3" t="str">
        <f>IF(申込書!F16="","",申込書!F16)</f>
        <v/>
      </c>
      <c r="I3">
        <f>申込書!D12</f>
        <v>0</v>
      </c>
      <c r="J3">
        <f>申込書!D13</f>
        <v>0</v>
      </c>
      <c r="K3" t="str">
        <f>IF(申込書!D14="","",申込書!D14)</f>
        <v/>
      </c>
      <c r="L3">
        <f>申込書!F15</f>
        <v>0</v>
      </c>
      <c r="M3" t="str">
        <f>IF(申込書!P15="","",申込書!P15)</f>
        <v/>
      </c>
      <c r="N3" t="str">
        <f>IF(申込書!F17="","",申込書!F17)</f>
        <v/>
      </c>
      <c r="O3" t="str">
        <f>IF(申込書!E21="","",申込書!E21)</f>
        <v/>
      </c>
      <c r="P3" t="str">
        <f>IF(申込書!E19="","",申込書!E19)</f>
        <v/>
      </c>
      <c r="Q3" t="str">
        <f>IF(申込書!G22="","",申込書!G22)</f>
        <v/>
      </c>
      <c r="R3" t="str">
        <f>IF(申込書!G23="","",申込書!G23)</f>
        <v/>
      </c>
      <c r="S3" t="str">
        <f>IF(申込書!G24="","",申込書!G24)</f>
        <v/>
      </c>
      <c r="T3" t="str">
        <f>IF(申込書!G25="","",申込書!G25)</f>
        <v/>
      </c>
      <c r="U3" t="str">
        <f>IF(申込書!G26="","",申込書!R26)</f>
        <v/>
      </c>
      <c r="V3" t="str">
        <f>IF(申込書!P21="","",申込書!P21)</f>
        <v/>
      </c>
      <c r="W3" t="str">
        <f>IF(申込書!P19="","",申込書!P19)</f>
        <v/>
      </c>
      <c r="X3" t="str">
        <f>IF(申込書!R22="","",申込書!R22)</f>
        <v/>
      </c>
      <c r="Y3" t="str">
        <f>IF(申込書!R23="","",申込書!R23)</f>
        <v/>
      </c>
      <c r="Z3" t="str">
        <f>IF(申込書!R24="","",申込書!R24)</f>
        <v/>
      </c>
      <c r="AA3" t="str">
        <f>IF(申込書!R25="","",申込書!R25)</f>
        <v/>
      </c>
      <c r="AB3" t="str">
        <f>IF(申込書!R26="","",申込書!R26)</f>
        <v/>
      </c>
      <c r="AC3" t="str">
        <f>IF(申込書!P29="","",申込書!P29)</f>
        <v/>
      </c>
      <c r="AD3" t="str">
        <f>IF(申込書!P28="","",申込書!P28)</f>
        <v/>
      </c>
      <c r="AE3" t="str">
        <f>IF(申込書!R30="","",申込書!R30)</f>
        <v/>
      </c>
      <c r="AF3" t="str">
        <f>IF(申込書!R31="","",申込書!R31)</f>
        <v/>
      </c>
      <c r="AG3" t="str">
        <f>IF(申込書!R32="","",申込書!R32)</f>
        <v/>
      </c>
      <c r="AH3" t="str">
        <f>IF(申込書!R33="","",申込書!R33)</f>
        <v/>
      </c>
      <c r="AI3" t="str">
        <f>IF(申込書!R34="","",申込書!R34)</f>
        <v/>
      </c>
      <c r="AJ3">
        <f>申込書!H28</f>
        <v>0</v>
      </c>
      <c r="AK3">
        <f>申込書!H29</f>
        <v>0</v>
      </c>
      <c r="AL3">
        <f>申込書!H30</f>
        <v>0</v>
      </c>
      <c r="AM3">
        <f>申込書!H32</f>
        <v>0</v>
      </c>
      <c r="AN3">
        <f>申込書!H33</f>
        <v>0</v>
      </c>
      <c r="AO3">
        <f>申込書!H34</f>
        <v>0</v>
      </c>
      <c r="AP3">
        <f>申込書!H36</f>
        <v>0</v>
      </c>
      <c r="AQ3">
        <f>申込書!P36</f>
        <v>0</v>
      </c>
      <c r="AR3">
        <f>申込書!H37</f>
        <v>0</v>
      </c>
      <c r="AS3">
        <f>申込書!P37</f>
        <v>0</v>
      </c>
      <c r="AT3">
        <f>申込書!H38</f>
        <v>0</v>
      </c>
      <c r="AU3">
        <f>申込書!P38</f>
        <v>0</v>
      </c>
      <c r="AV3">
        <f>SUM(AP3:AU3)</f>
        <v>0</v>
      </c>
      <c r="AW3">
        <f>申込書!L43</f>
        <v>0</v>
      </c>
      <c r="AX3">
        <f>申込書!L44</f>
        <v>0</v>
      </c>
      <c r="AY3">
        <f>申込書!N51</f>
        <v>0</v>
      </c>
      <c r="AZ3" s="55">
        <f>申込書!C50</f>
        <v>0</v>
      </c>
      <c r="BA3">
        <f>申込書!H50</f>
        <v>0</v>
      </c>
      <c r="BB3">
        <f>申込書!C51</f>
        <v>0</v>
      </c>
      <c r="BC3" t="str">
        <f>IF(申込書!B18="","","・競技役員")&amp;IF(申込書!B40="　　　　","","・リレー重複")</f>
        <v/>
      </c>
      <c r="BD3">
        <f>申込書!S12</f>
        <v>0</v>
      </c>
      <c r="BE3">
        <f>申込一覧表!AD91</f>
        <v>0</v>
      </c>
      <c r="BF3">
        <f>申込一覧表!AD92</f>
        <v>0</v>
      </c>
      <c r="BG3">
        <f>申込一覧表!AD93</f>
        <v>0</v>
      </c>
      <c r="BH3">
        <f>申込一覧表!AD94</f>
        <v>0</v>
      </c>
      <c r="BI3">
        <f>SUM(BE3:BH3)</f>
        <v>0</v>
      </c>
      <c r="BJ3">
        <f>申込一覧表!AD97</f>
        <v>0</v>
      </c>
      <c r="BK3">
        <f>申込一覧表!AD98</f>
        <v>0</v>
      </c>
      <c r="BL3">
        <f>申込一覧表!AD99</f>
        <v>0</v>
      </c>
    </row>
  </sheetData>
  <mergeCells count="1">
    <mergeCell ref="BE1:BI1"/>
  </mergeCells>
  <phoneticPr fontId="4"/>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B3" sqref="B3"/>
    </sheetView>
  </sheetViews>
  <sheetFormatPr defaultRowHeight="12" x14ac:dyDescent="0.15"/>
  <cols>
    <col min="2" max="2" width="26.5703125" customWidth="1"/>
    <col min="3" max="3" width="11.85546875" customWidth="1"/>
    <col min="4" max="5" width="15.5703125" customWidth="1"/>
  </cols>
  <sheetData>
    <row r="1" spans="1:5" x14ac:dyDescent="0.15">
      <c r="A1" t="s">
        <v>115</v>
      </c>
      <c r="B1" t="s">
        <v>116</v>
      </c>
      <c r="C1" t="s">
        <v>117</v>
      </c>
      <c r="D1" t="s">
        <v>118</v>
      </c>
      <c r="E1" t="s">
        <v>119</v>
      </c>
    </row>
    <row r="2" spans="1:5" x14ac:dyDescent="0.15">
      <c r="A2" s="42" t="str">
        <f>団体!B3</f>
        <v/>
      </c>
      <c r="B2">
        <f>申込書!C6</f>
        <v>0</v>
      </c>
      <c r="C2" s="43">
        <f>申込書!Q4</f>
        <v>0</v>
      </c>
      <c r="D2">
        <f>申込書!S10</f>
        <v>0</v>
      </c>
      <c r="E2">
        <f>D2</f>
        <v>0</v>
      </c>
    </row>
  </sheetData>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83"/>
  <sheetViews>
    <sheetView zoomScaleNormal="100" workbookViewId="0">
      <selection activeCell="B3" sqref="B3"/>
    </sheetView>
  </sheetViews>
  <sheetFormatPr defaultRowHeight="12" x14ac:dyDescent="0.15"/>
  <cols>
    <col min="1" max="1" width="7.28515625" customWidth="1"/>
    <col min="2" max="2" width="4.85546875" customWidth="1"/>
    <col min="3" max="3" width="14" customWidth="1"/>
    <col min="4" max="4" width="5" customWidth="1"/>
    <col min="5" max="5" width="7.7109375" customWidth="1"/>
    <col min="6" max="6" width="12.85546875" customWidth="1"/>
  </cols>
  <sheetData>
    <row r="1" spans="1:7" s="64" customFormat="1" x14ac:dyDescent="0.15">
      <c r="A1" s="64" t="s">
        <v>120</v>
      </c>
      <c r="B1" s="64" t="s">
        <v>121</v>
      </c>
      <c r="C1" s="64" t="s">
        <v>124</v>
      </c>
      <c r="D1" s="64" t="s">
        <v>24</v>
      </c>
      <c r="E1" s="64" t="s">
        <v>122</v>
      </c>
      <c r="F1" s="64" t="s">
        <v>123</v>
      </c>
      <c r="G1" s="64" t="s">
        <v>125</v>
      </c>
    </row>
    <row r="2" spans="1:7" x14ac:dyDescent="0.15">
      <c r="A2" t="str">
        <f>IF(申込一覧表!G6="","",申込一覧表!B6)</f>
        <v/>
      </c>
      <c r="B2">
        <v>0</v>
      </c>
      <c r="C2" s="70" t="str">
        <f>TRIM(申込一覧表!G6)&amp;"　"&amp;TRIM(申込一覧表!H6)</f>
        <v>　</v>
      </c>
      <c r="D2" s="70" t="str">
        <f>申込一覧表!W6</f>
        <v/>
      </c>
      <c r="E2" s="70" t="e">
        <f>申込一覧表!AG6</f>
        <v>#VALUE!</v>
      </c>
      <c r="F2" s="140" t="str">
        <f>IF(申込一覧表!E6="","",申込一覧表!E6)</f>
        <v/>
      </c>
      <c r="G2" s="72" t="str">
        <f>申込書!$AB$4</f>
        <v/>
      </c>
    </row>
    <row r="3" spans="1:7" x14ac:dyDescent="0.15">
      <c r="A3" t="str">
        <f>IF(申込一覧表!G7="","",申込一覧表!B7)</f>
        <v/>
      </c>
      <c r="B3">
        <v>0</v>
      </c>
      <c r="C3" s="70" t="str">
        <f>TRIM(申込一覧表!G7)&amp;"　"&amp;TRIM(申込一覧表!H7)</f>
        <v>　</v>
      </c>
      <c r="D3" s="70" t="str">
        <f>申込一覧表!W7</f>
        <v/>
      </c>
      <c r="E3" s="70" t="str">
        <f>申込一覧表!AG7</f>
        <v/>
      </c>
      <c r="F3" s="140" t="str">
        <f>IF(申込一覧表!E7="","",申込一覧表!E7)</f>
        <v/>
      </c>
      <c r="G3" s="72" t="str">
        <f>申込書!$AB$4</f>
        <v/>
      </c>
    </row>
    <row r="4" spans="1:7" x14ac:dyDescent="0.15">
      <c r="A4" t="str">
        <f>IF(申込一覧表!G8="","",申込一覧表!B8)</f>
        <v/>
      </c>
      <c r="B4">
        <v>0</v>
      </c>
      <c r="C4" s="70" t="str">
        <f>TRIM(申込一覧表!G8)&amp;"　"&amp;TRIM(申込一覧表!H8)</f>
        <v>　</v>
      </c>
      <c r="D4" s="70" t="str">
        <f>申込一覧表!W8</f>
        <v/>
      </c>
      <c r="E4" s="70" t="str">
        <f>申込一覧表!AG8</f>
        <v/>
      </c>
      <c r="F4" s="140" t="str">
        <f>IF(申込一覧表!E8="","",申込一覧表!E8)</f>
        <v/>
      </c>
      <c r="G4" s="72" t="str">
        <f>申込書!$AB$4</f>
        <v/>
      </c>
    </row>
    <row r="5" spans="1:7" x14ac:dyDescent="0.15">
      <c r="A5" t="str">
        <f>IF(申込一覧表!G9="","",申込一覧表!B9)</f>
        <v/>
      </c>
      <c r="B5">
        <v>0</v>
      </c>
      <c r="C5" s="70" t="str">
        <f>TRIM(申込一覧表!G9)&amp;"　"&amp;TRIM(申込一覧表!H9)</f>
        <v>　</v>
      </c>
      <c r="D5" s="70" t="str">
        <f>申込一覧表!W9</f>
        <v/>
      </c>
      <c r="E5" s="70" t="str">
        <f>申込一覧表!AG9</f>
        <v/>
      </c>
      <c r="F5" s="140" t="str">
        <f>IF(申込一覧表!E9="","",申込一覧表!E9)</f>
        <v/>
      </c>
      <c r="G5" s="72" t="str">
        <f>申込書!$AB$4</f>
        <v/>
      </c>
    </row>
    <row r="6" spans="1:7" x14ac:dyDescent="0.15">
      <c r="A6" t="str">
        <f>IF(申込一覧表!G10="","",申込一覧表!B10)</f>
        <v/>
      </c>
      <c r="B6">
        <v>0</v>
      </c>
      <c r="C6" s="70" t="str">
        <f>TRIM(申込一覧表!G10)&amp;"　"&amp;TRIM(申込一覧表!H10)</f>
        <v>　</v>
      </c>
      <c r="D6" s="70" t="str">
        <f>申込一覧表!W10</f>
        <v/>
      </c>
      <c r="E6" s="70" t="str">
        <f>申込一覧表!AG10</f>
        <v/>
      </c>
      <c r="F6" s="140" t="str">
        <f>IF(申込一覧表!E10="","",申込一覧表!E10)</f>
        <v/>
      </c>
      <c r="G6" s="72" t="str">
        <f>申込書!$AB$4</f>
        <v/>
      </c>
    </row>
    <row r="7" spans="1:7" x14ac:dyDescent="0.15">
      <c r="A7" t="str">
        <f>IF(申込一覧表!G11="","",申込一覧表!B11)</f>
        <v/>
      </c>
      <c r="B7">
        <v>0</v>
      </c>
      <c r="C7" s="70" t="str">
        <f>TRIM(申込一覧表!G11)&amp;"　"&amp;TRIM(申込一覧表!H11)</f>
        <v>　</v>
      </c>
      <c r="D7" s="70" t="str">
        <f>申込一覧表!W11</f>
        <v/>
      </c>
      <c r="E7" s="70" t="str">
        <f>申込一覧表!AG11</f>
        <v/>
      </c>
      <c r="F7" s="140" t="str">
        <f>IF(申込一覧表!E11="","",申込一覧表!E11)</f>
        <v/>
      </c>
      <c r="G7" s="72" t="str">
        <f>申込書!$AB$4</f>
        <v/>
      </c>
    </row>
    <row r="8" spans="1:7" x14ac:dyDescent="0.15">
      <c r="A8" t="str">
        <f>IF(申込一覧表!G12="","",申込一覧表!B12)</f>
        <v/>
      </c>
      <c r="B8">
        <v>0</v>
      </c>
      <c r="C8" s="70" t="str">
        <f>TRIM(申込一覧表!G12)&amp;"　"&amp;TRIM(申込一覧表!H12)</f>
        <v>　</v>
      </c>
      <c r="D8" s="70" t="str">
        <f>申込一覧表!W12</f>
        <v/>
      </c>
      <c r="E8" s="70" t="str">
        <f>申込一覧表!AG12</f>
        <v/>
      </c>
      <c r="F8" s="140" t="str">
        <f>IF(申込一覧表!E12="","",申込一覧表!E12)</f>
        <v/>
      </c>
      <c r="G8" s="72" t="str">
        <f>申込書!$AB$4</f>
        <v/>
      </c>
    </row>
    <row r="9" spans="1:7" x14ac:dyDescent="0.15">
      <c r="A9" t="str">
        <f>IF(申込一覧表!G13="","",申込一覧表!B13)</f>
        <v/>
      </c>
      <c r="B9">
        <v>0</v>
      </c>
      <c r="C9" s="70" t="str">
        <f>TRIM(申込一覧表!G13)&amp;"　"&amp;TRIM(申込一覧表!H13)</f>
        <v>　</v>
      </c>
      <c r="D9" s="70" t="str">
        <f>申込一覧表!W13</f>
        <v/>
      </c>
      <c r="E9" s="70" t="str">
        <f>申込一覧表!AG13</f>
        <v/>
      </c>
      <c r="F9" s="140" t="str">
        <f>IF(申込一覧表!E13="","",申込一覧表!E13)</f>
        <v/>
      </c>
      <c r="G9" s="72" t="str">
        <f>申込書!$AB$4</f>
        <v/>
      </c>
    </row>
    <row r="10" spans="1:7" x14ac:dyDescent="0.15">
      <c r="A10" t="str">
        <f>IF(申込一覧表!G14="","",申込一覧表!B14)</f>
        <v/>
      </c>
      <c r="B10">
        <v>0</v>
      </c>
      <c r="C10" s="70" t="str">
        <f>TRIM(申込一覧表!G14)&amp;"　"&amp;TRIM(申込一覧表!H14)</f>
        <v>　</v>
      </c>
      <c r="D10" s="70" t="str">
        <f>申込一覧表!W14</f>
        <v/>
      </c>
      <c r="E10" s="70" t="str">
        <f>申込一覧表!AG14</f>
        <v/>
      </c>
      <c r="F10" s="140" t="str">
        <f>IF(申込一覧表!E14="","",申込一覧表!E14)</f>
        <v/>
      </c>
      <c r="G10" s="72" t="str">
        <f>申込書!$AB$4</f>
        <v/>
      </c>
    </row>
    <row r="11" spans="1:7" x14ac:dyDescent="0.15">
      <c r="A11" t="str">
        <f>IF(申込一覧表!G15="","",申込一覧表!B15)</f>
        <v/>
      </c>
      <c r="B11">
        <v>0</v>
      </c>
      <c r="C11" s="70" t="str">
        <f>TRIM(申込一覧表!G15)&amp;"　"&amp;TRIM(申込一覧表!H15)</f>
        <v>　</v>
      </c>
      <c r="D11" s="70" t="str">
        <f>申込一覧表!W15</f>
        <v/>
      </c>
      <c r="E11" s="70" t="str">
        <f>申込一覧表!AG15</f>
        <v/>
      </c>
      <c r="F11" s="140" t="str">
        <f>IF(申込一覧表!E15="","",申込一覧表!E15)</f>
        <v/>
      </c>
      <c r="G11" s="72" t="str">
        <f>申込書!$AB$4</f>
        <v/>
      </c>
    </row>
    <row r="12" spans="1:7" x14ac:dyDescent="0.15">
      <c r="A12" t="str">
        <f>IF(申込一覧表!G16="","",申込一覧表!B16)</f>
        <v/>
      </c>
      <c r="B12">
        <v>0</v>
      </c>
      <c r="C12" s="70" t="str">
        <f>TRIM(申込一覧表!G16)&amp;"　"&amp;TRIM(申込一覧表!H16)</f>
        <v>　</v>
      </c>
      <c r="D12" s="70" t="str">
        <f>申込一覧表!W16</f>
        <v/>
      </c>
      <c r="E12" s="70" t="str">
        <f>申込一覧表!AG16</f>
        <v/>
      </c>
      <c r="F12" s="140" t="str">
        <f>IF(申込一覧表!E16="","",申込一覧表!E16)</f>
        <v/>
      </c>
      <c r="G12" s="72" t="str">
        <f>申込書!$AB$4</f>
        <v/>
      </c>
    </row>
    <row r="13" spans="1:7" x14ac:dyDescent="0.15">
      <c r="A13" t="str">
        <f>IF(申込一覧表!G17="","",申込一覧表!B17)</f>
        <v/>
      </c>
      <c r="B13">
        <v>0</v>
      </c>
      <c r="C13" s="70" t="str">
        <f>TRIM(申込一覧表!G17)&amp;"　"&amp;TRIM(申込一覧表!H17)</f>
        <v>　</v>
      </c>
      <c r="D13" s="70" t="str">
        <f>申込一覧表!W17</f>
        <v/>
      </c>
      <c r="E13" s="70" t="str">
        <f>申込一覧表!AG17</f>
        <v/>
      </c>
      <c r="F13" s="140" t="str">
        <f>IF(申込一覧表!E17="","",申込一覧表!E17)</f>
        <v/>
      </c>
      <c r="G13" s="72" t="str">
        <f>申込書!$AB$4</f>
        <v/>
      </c>
    </row>
    <row r="14" spans="1:7" x14ac:dyDescent="0.15">
      <c r="A14" t="str">
        <f>IF(申込一覧表!G18="","",申込一覧表!B18)</f>
        <v/>
      </c>
      <c r="B14">
        <v>0</v>
      </c>
      <c r="C14" s="70" t="str">
        <f>TRIM(申込一覧表!G18)&amp;"　"&amp;TRIM(申込一覧表!H18)</f>
        <v>　</v>
      </c>
      <c r="D14" s="70" t="str">
        <f>申込一覧表!W18</f>
        <v/>
      </c>
      <c r="E14" s="70" t="str">
        <f>申込一覧表!AG18</f>
        <v/>
      </c>
      <c r="F14" s="140" t="str">
        <f>IF(申込一覧表!E18="","",申込一覧表!E18)</f>
        <v/>
      </c>
      <c r="G14" s="72" t="str">
        <f>申込書!$AB$4</f>
        <v/>
      </c>
    </row>
    <row r="15" spans="1:7" x14ac:dyDescent="0.15">
      <c r="A15" t="str">
        <f>IF(申込一覧表!G19="","",申込一覧表!B19)</f>
        <v/>
      </c>
      <c r="B15">
        <v>0</v>
      </c>
      <c r="C15" s="70" t="str">
        <f>TRIM(申込一覧表!G19)&amp;"　"&amp;TRIM(申込一覧表!H19)</f>
        <v>　</v>
      </c>
      <c r="D15" s="70" t="str">
        <f>申込一覧表!W19</f>
        <v/>
      </c>
      <c r="E15" s="70" t="str">
        <f>申込一覧表!AG19</f>
        <v/>
      </c>
      <c r="F15" s="140" t="str">
        <f>IF(申込一覧表!E19="","",申込一覧表!E19)</f>
        <v/>
      </c>
      <c r="G15" s="72" t="str">
        <f>申込書!$AB$4</f>
        <v/>
      </c>
    </row>
    <row r="16" spans="1:7" x14ac:dyDescent="0.15">
      <c r="A16" t="str">
        <f>IF(申込一覧表!G20="","",申込一覧表!B20)</f>
        <v/>
      </c>
      <c r="B16">
        <v>0</v>
      </c>
      <c r="C16" s="70" t="str">
        <f>TRIM(申込一覧表!G20)&amp;"　"&amp;TRIM(申込一覧表!H20)</f>
        <v>　</v>
      </c>
      <c r="D16" s="70" t="str">
        <f>申込一覧表!W20</f>
        <v/>
      </c>
      <c r="E16" s="70" t="str">
        <f>申込一覧表!AG20</f>
        <v/>
      </c>
      <c r="F16" s="140" t="str">
        <f>IF(申込一覧表!E20="","",申込一覧表!E20)</f>
        <v/>
      </c>
      <c r="G16" s="72" t="str">
        <f>申込書!$AB$4</f>
        <v/>
      </c>
    </row>
    <row r="17" spans="1:7" x14ac:dyDescent="0.15">
      <c r="A17" t="str">
        <f>IF(申込一覧表!G21="","",申込一覧表!B21)</f>
        <v/>
      </c>
      <c r="B17">
        <v>0</v>
      </c>
      <c r="C17" s="70" t="str">
        <f>TRIM(申込一覧表!G21)&amp;"　"&amp;TRIM(申込一覧表!H21)</f>
        <v>　</v>
      </c>
      <c r="D17" s="70" t="str">
        <f>申込一覧表!W21</f>
        <v/>
      </c>
      <c r="E17" s="70" t="str">
        <f>申込一覧表!AG21</f>
        <v/>
      </c>
      <c r="F17" s="140" t="str">
        <f>IF(申込一覧表!E21="","",申込一覧表!E21)</f>
        <v/>
      </c>
      <c r="G17" s="72" t="str">
        <f>申込書!$AB$4</f>
        <v/>
      </c>
    </row>
    <row r="18" spans="1:7" x14ac:dyDescent="0.15">
      <c r="A18" t="str">
        <f>IF(申込一覧表!G22="","",申込一覧表!B22)</f>
        <v/>
      </c>
      <c r="B18">
        <v>0</v>
      </c>
      <c r="C18" s="70" t="str">
        <f>TRIM(申込一覧表!G22)&amp;"　"&amp;TRIM(申込一覧表!H22)</f>
        <v>　</v>
      </c>
      <c r="D18" s="70" t="str">
        <f>申込一覧表!W22</f>
        <v/>
      </c>
      <c r="E18" s="70" t="str">
        <f>申込一覧表!AG22</f>
        <v/>
      </c>
      <c r="F18" s="140" t="str">
        <f>IF(申込一覧表!E22="","",申込一覧表!E22)</f>
        <v/>
      </c>
      <c r="G18" s="72" t="str">
        <f>申込書!$AB$4</f>
        <v/>
      </c>
    </row>
    <row r="19" spans="1:7" x14ac:dyDescent="0.15">
      <c r="A19" t="str">
        <f>IF(申込一覧表!G23="","",申込一覧表!B23)</f>
        <v/>
      </c>
      <c r="B19">
        <v>0</v>
      </c>
      <c r="C19" s="70" t="str">
        <f>TRIM(申込一覧表!G23)&amp;"　"&amp;TRIM(申込一覧表!H23)</f>
        <v>　</v>
      </c>
      <c r="D19" s="70" t="str">
        <f>申込一覧表!W23</f>
        <v/>
      </c>
      <c r="E19" s="70" t="str">
        <f>申込一覧表!AG23</f>
        <v/>
      </c>
      <c r="F19" s="140" t="str">
        <f>IF(申込一覧表!E23="","",申込一覧表!E23)</f>
        <v/>
      </c>
      <c r="G19" s="72" t="str">
        <f>申込書!$AB$4</f>
        <v/>
      </c>
    </row>
    <row r="20" spans="1:7" x14ac:dyDescent="0.15">
      <c r="A20" t="str">
        <f>IF(申込一覧表!G24="","",申込一覧表!B24)</f>
        <v/>
      </c>
      <c r="B20">
        <v>0</v>
      </c>
      <c r="C20" s="70" t="str">
        <f>TRIM(申込一覧表!G24)&amp;"　"&amp;TRIM(申込一覧表!H24)</f>
        <v>　</v>
      </c>
      <c r="D20" s="70" t="str">
        <f>申込一覧表!W24</f>
        <v/>
      </c>
      <c r="E20" s="70" t="str">
        <f>申込一覧表!AG24</f>
        <v/>
      </c>
      <c r="F20" s="140" t="str">
        <f>IF(申込一覧表!E24="","",申込一覧表!E24)</f>
        <v/>
      </c>
      <c r="G20" s="72" t="str">
        <f>申込書!$AB$4</f>
        <v/>
      </c>
    </row>
    <row r="21" spans="1:7" x14ac:dyDescent="0.15">
      <c r="A21" t="str">
        <f>IF(申込一覧表!G25="","",申込一覧表!B25)</f>
        <v/>
      </c>
      <c r="B21">
        <v>0</v>
      </c>
      <c r="C21" s="70" t="str">
        <f>TRIM(申込一覧表!G25)&amp;"　"&amp;TRIM(申込一覧表!H25)</f>
        <v>　</v>
      </c>
      <c r="D21" s="70" t="str">
        <f>申込一覧表!W25</f>
        <v/>
      </c>
      <c r="E21" s="70" t="str">
        <f>申込一覧表!AG25</f>
        <v/>
      </c>
      <c r="F21" s="140" t="str">
        <f>IF(申込一覧表!E25="","",申込一覧表!E25)</f>
        <v/>
      </c>
      <c r="G21" s="72" t="str">
        <f>申込書!$AB$4</f>
        <v/>
      </c>
    </row>
    <row r="22" spans="1:7" x14ac:dyDescent="0.15">
      <c r="A22" t="str">
        <f>IF(申込一覧表!G26="","",申込一覧表!B26)</f>
        <v/>
      </c>
      <c r="B22">
        <v>0</v>
      </c>
      <c r="C22" s="70" t="str">
        <f>TRIM(申込一覧表!G26)&amp;"　"&amp;TRIM(申込一覧表!H26)</f>
        <v>　</v>
      </c>
      <c r="D22" s="70" t="str">
        <f>申込一覧表!W26</f>
        <v/>
      </c>
      <c r="E22" s="70" t="str">
        <f>申込一覧表!AG26</f>
        <v/>
      </c>
      <c r="F22" s="140" t="str">
        <f>IF(申込一覧表!E26="","",申込一覧表!E26)</f>
        <v/>
      </c>
      <c r="G22" s="72" t="str">
        <f>申込書!$AB$4</f>
        <v/>
      </c>
    </row>
    <row r="23" spans="1:7" x14ac:dyDescent="0.15">
      <c r="A23" t="str">
        <f>IF(申込一覧表!G27="","",申込一覧表!B27)</f>
        <v/>
      </c>
      <c r="B23">
        <v>0</v>
      </c>
      <c r="C23" s="70" t="str">
        <f>TRIM(申込一覧表!G27)&amp;"　"&amp;TRIM(申込一覧表!H27)</f>
        <v>　</v>
      </c>
      <c r="D23" s="70" t="str">
        <f>申込一覧表!W27</f>
        <v/>
      </c>
      <c r="E23" s="70" t="str">
        <f>申込一覧表!AG27</f>
        <v/>
      </c>
      <c r="F23" s="140" t="str">
        <f>IF(申込一覧表!E27="","",申込一覧表!E27)</f>
        <v/>
      </c>
      <c r="G23" s="72" t="str">
        <f>申込書!$AB$4</f>
        <v/>
      </c>
    </row>
    <row r="24" spans="1:7" x14ac:dyDescent="0.15">
      <c r="A24" t="str">
        <f>IF(申込一覧表!G28="","",申込一覧表!B28)</f>
        <v/>
      </c>
      <c r="B24">
        <v>0</v>
      </c>
      <c r="C24" s="70" t="str">
        <f>TRIM(申込一覧表!G28)&amp;"　"&amp;TRIM(申込一覧表!H28)</f>
        <v>　</v>
      </c>
      <c r="D24" s="70" t="str">
        <f>申込一覧表!W28</f>
        <v/>
      </c>
      <c r="E24" s="70" t="str">
        <f>申込一覧表!AG28</f>
        <v/>
      </c>
      <c r="F24" s="140" t="str">
        <f>IF(申込一覧表!E28="","",申込一覧表!E28)</f>
        <v/>
      </c>
      <c r="G24" s="72" t="str">
        <f>申込書!$AB$4</f>
        <v/>
      </c>
    </row>
    <row r="25" spans="1:7" x14ac:dyDescent="0.15">
      <c r="A25" t="str">
        <f>IF(申込一覧表!G29="","",申込一覧表!B29)</f>
        <v/>
      </c>
      <c r="B25">
        <v>0</v>
      </c>
      <c r="C25" s="70" t="str">
        <f>TRIM(申込一覧表!G29)&amp;"　"&amp;TRIM(申込一覧表!H29)</f>
        <v>　</v>
      </c>
      <c r="D25" s="70" t="str">
        <f>申込一覧表!W29</f>
        <v/>
      </c>
      <c r="E25" s="70" t="str">
        <f>申込一覧表!AG29</f>
        <v/>
      </c>
      <c r="F25" s="140" t="str">
        <f>IF(申込一覧表!E29="","",申込一覧表!E29)</f>
        <v/>
      </c>
      <c r="G25" s="72" t="str">
        <f>申込書!$AB$4</f>
        <v/>
      </c>
    </row>
    <row r="26" spans="1:7" x14ac:dyDescent="0.15">
      <c r="A26" t="str">
        <f>IF(申込一覧表!G30="","",申込一覧表!B30)</f>
        <v/>
      </c>
      <c r="B26">
        <v>0</v>
      </c>
      <c r="C26" s="70" t="str">
        <f>TRIM(申込一覧表!G30)&amp;"　"&amp;TRIM(申込一覧表!H30)</f>
        <v>　</v>
      </c>
      <c r="D26" s="70" t="str">
        <f>申込一覧表!W30</f>
        <v/>
      </c>
      <c r="E26" s="70" t="str">
        <f>申込一覧表!AG30</f>
        <v/>
      </c>
      <c r="F26" s="140" t="str">
        <f>IF(申込一覧表!E30="","",申込一覧表!E30)</f>
        <v/>
      </c>
      <c r="G26" s="72" t="str">
        <f>申込書!$AB$4</f>
        <v/>
      </c>
    </row>
    <row r="27" spans="1:7" x14ac:dyDescent="0.15">
      <c r="A27" t="str">
        <f>IF(申込一覧表!G31="","",申込一覧表!B31)</f>
        <v/>
      </c>
      <c r="B27">
        <v>0</v>
      </c>
      <c r="C27" s="70" t="str">
        <f>TRIM(申込一覧表!G31)&amp;"　"&amp;TRIM(申込一覧表!H31)</f>
        <v>　</v>
      </c>
      <c r="D27" s="70" t="str">
        <f>申込一覧表!W31</f>
        <v/>
      </c>
      <c r="E27" s="70" t="str">
        <f>申込一覧表!AG31</f>
        <v/>
      </c>
      <c r="F27" s="140" t="str">
        <f>IF(申込一覧表!E31="","",申込一覧表!E31)</f>
        <v/>
      </c>
      <c r="G27" s="72" t="str">
        <f>申込書!$AB$4</f>
        <v/>
      </c>
    </row>
    <row r="28" spans="1:7" x14ac:dyDescent="0.15">
      <c r="A28" t="str">
        <f>IF(申込一覧表!G32="","",申込一覧表!B32)</f>
        <v/>
      </c>
      <c r="B28">
        <v>0</v>
      </c>
      <c r="C28" s="70" t="str">
        <f>TRIM(申込一覧表!G32)&amp;"　"&amp;TRIM(申込一覧表!H32)</f>
        <v>　</v>
      </c>
      <c r="D28" s="70" t="str">
        <f>申込一覧表!W32</f>
        <v/>
      </c>
      <c r="E28" s="70" t="str">
        <f>申込一覧表!AG32</f>
        <v/>
      </c>
      <c r="F28" s="140" t="str">
        <f>IF(申込一覧表!E32="","",申込一覧表!E32)</f>
        <v/>
      </c>
      <c r="G28" s="72" t="str">
        <f>申込書!$AB$4</f>
        <v/>
      </c>
    </row>
    <row r="29" spans="1:7" x14ac:dyDescent="0.15">
      <c r="A29" t="str">
        <f>IF(申込一覧表!G33="","",申込一覧表!B33)</f>
        <v/>
      </c>
      <c r="B29">
        <v>0</v>
      </c>
      <c r="C29" s="70" t="str">
        <f>TRIM(申込一覧表!G33)&amp;"　"&amp;TRIM(申込一覧表!H33)</f>
        <v>　</v>
      </c>
      <c r="D29" s="70" t="str">
        <f>申込一覧表!W33</f>
        <v/>
      </c>
      <c r="E29" s="70" t="str">
        <f>申込一覧表!AG33</f>
        <v/>
      </c>
      <c r="F29" s="140" t="str">
        <f>IF(申込一覧表!E33="","",申込一覧表!E33)</f>
        <v/>
      </c>
      <c r="G29" s="72" t="str">
        <f>申込書!$AB$4</f>
        <v/>
      </c>
    </row>
    <row r="30" spans="1:7" x14ac:dyDescent="0.15">
      <c r="A30" t="str">
        <f>IF(申込一覧表!G34="","",申込一覧表!B34)</f>
        <v/>
      </c>
      <c r="B30">
        <v>0</v>
      </c>
      <c r="C30" s="70" t="str">
        <f>TRIM(申込一覧表!G34)&amp;"　"&amp;TRIM(申込一覧表!H34)</f>
        <v>　</v>
      </c>
      <c r="D30" s="70" t="str">
        <f>申込一覧表!W34</f>
        <v/>
      </c>
      <c r="E30" s="70" t="str">
        <f>申込一覧表!AG34</f>
        <v/>
      </c>
      <c r="F30" s="140" t="str">
        <f>IF(申込一覧表!E34="","",申込一覧表!E34)</f>
        <v/>
      </c>
      <c r="G30" s="72" t="str">
        <f>申込書!$AB$4</f>
        <v/>
      </c>
    </row>
    <row r="31" spans="1:7" x14ac:dyDescent="0.15">
      <c r="A31" t="str">
        <f>IF(申込一覧表!G35="","",申込一覧表!B35)</f>
        <v/>
      </c>
      <c r="B31">
        <v>0</v>
      </c>
      <c r="C31" s="70" t="str">
        <f>TRIM(申込一覧表!G35)&amp;"　"&amp;TRIM(申込一覧表!H35)</f>
        <v>　</v>
      </c>
      <c r="D31" s="70" t="str">
        <f>申込一覧表!W35</f>
        <v/>
      </c>
      <c r="E31" s="70" t="str">
        <f>申込一覧表!AG35</f>
        <v/>
      </c>
      <c r="F31" s="140" t="str">
        <f>IF(申込一覧表!E35="","",申込一覧表!E35)</f>
        <v/>
      </c>
      <c r="G31" s="72" t="str">
        <f>申込書!$AB$4</f>
        <v/>
      </c>
    </row>
    <row r="32" spans="1:7" x14ac:dyDescent="0.15">
      <c r="A32" t="str">
        <f>IF(申込一覧表!G36="","",申込一覧表!B36)</f>
        <v/>
      </c>
      <c r="B32">
        <v>0</v>
      </c>
      <c r="C32" s="70" t="str">
        <f>TRIM(申込一覧表!G36)&amp;"　"&amp;TRIM(申込一覧表!H36)</f>
        <v>　</v>
      </c>
      <c r="D32" s="70" t="str">
        <f>申込一覧表!W36</f>
        <v/>
      </c>
      <c r="E32" s="70" t="str">
        <f>申込一覧表!AG36</f>
        <v/>
      </c>
      <c r="F32" s="140" t="str">
        <f>IF(申込一覧表!E36="","",申込一覧表!E36)</f>
        <v/>
      </c>
      <c r="G32" s="72" t="str">
        <f>申込書!$AB$4</f>
        <v/>
      </c>
    </row>
    <row r="33" spans="1:7" x14ac:dyDescent="0.15">
      <c r="A33" t="str">
        <f>IF(申込一覧表!G37="","",申込一覧表!B37)</f>
        <v/>
      </c>
      <c r="B33">
        <v>0</v>
      </c>
      <c r="C33" s="70" t="str">
        <f>TRIM(申込一覧表!G37)&amp;"　"&amp;TRIM(申込一覧表!H37)</f>
        <v>　</v>
      </c>
      <c r="D33" s="70" t="str">
        <f>申込一覧表!W37</f>
        <v/>
      </c>
      <c r="E33" s="70" t="str">
        <f>申込一覧表!AG37</f>
        <v/>
      </c>
      <c r="F33" s="140" t="str">
        <f>IF(申込一覧表!E37="","",申込一覧表!E37)</f>
        <v/>
      </c>
      <c r="G33" s="72" t="str">
        <f>申込書!$AB$4</f>
        <v/>
      </c>
    </row>
    <row r="34" spans="1:7" x14ac:dyDescent="0.15">
      <c r="A34" t="str">
        <f>IF(申込一覧表!G38="","",申込一覧表!B38)</f>
        <v/>
      </c>
      <c r="B34">
        <v>0</v>
      </c>
      <c r="C34" s="70" t="str">
        <f>TRIM(申込一覧表!G38)&amp;"　"&amp;TRIM(申込一覧表!H38)</f>
        <v>　</v>
      </c>
      <c r="D34" s="70" t="str">
        <f>申込一覧表!W38</f>
        <v/>
      </c>
      <c r="E34" s="70" t="str">
        <f>申込一覧表!AG38</f>
        <v/>
      </c>
      <c r="F34" s="140" t="str">
        <f>IF(申込一覧表!E38="","",申込一覧表!E38)</f>
        <v/>
      </c>
      <c r="G34" s="72" t="str">
        <f>申込書!$AB$4</f>
        <v/>
      </c>
    </row>
    <row r="35" spans="1:7" x14ac:dyDescent="0.15">
      <c r="A35" t="str">
        <f>IF(申込一覧表!G39="","",申込一覧表!B39)</f>
        <v/>
      </c>
      <c r="B35">
        <v>0</v>
      </c>
      <c r="C35" s="70" t="str">
        <f>TRIM(申込一覧表!G39)&amp;"　"&amp;TRIM(申込一覧表!H39)</f>
        <v>　</v>
      </c>
      <c r="D35" s="70" t="str">
        <f>申込一覧表!W39</f>
        <v/>
      </c>
      <c r="E35" s="70" t="str">
        <f>申込一覧表!AG39</f>
        <v/>
      </c>
      <c r="F35" s="140" t="str">
        <f>IF(申込一覧表!E39="","",申込一覧表!E39)</f>
        <v/>
      </c>
      <c r="G35" s="72" t="str">
        <f>申込書!$AB$4</f>
        <v/>
      </c>
    </row>
    <row r="36" spans="1:7" x14ac:dyDescent="0.15">
      <c r="A36" t="str">
        <f>IF(申込一覧表!G40="","",申込一覧表!B40)</f>
        <v/>
      </c>
      <c r="B36">
        <v>0</v>
      </c>
      <c r="C36" s="70" t="str">
        <f>TRIM(申込一覧表!G40)&amp;"　"&amp;TRIM(申込一覧表!H40)</f>
        <v>　</v>
      </c>
      <c r="D36" s="70" t="str">
        <f>申込一覧表!W40</f>
        <v/>
      </c>
      <c r="E36" s="70" t="str">
        <f>申込一覧表!AG40</f>
        <v/>
      </c>
      <c r="F36" s="140" t="str">
        <f>IF(申込一覧表!E40="","",申込一覧表!E40)</f>
        <v/>
      </c>
      <c r="G36" s="72" t="str">
        <f>申込書!$AB$4</f>
        <v/>
      </c>
    </row>
    <row r="37" spans="1:7" x14ac:dyDescent="0.15">
      <c r="A37" t="str">
        <f>IF(申込一覧表!G41="","",申込一覧表!B41)</f>
        <v/>
      </c>
      <c r="B37">
        <v>0</v>
      </c>
      <c r="C37" s="70" t="str">
        <f>TRIM(申込一覧表!G41)&amp;"　"&amp;TRIM(申込一覧表!H41)</f>
        <v>　</v>
      </c>
      <c r="D37" s="70" t="str">
        <f>申込一覧表!W41</f>
        <v/>
      </c>
      <c r="E37" s="70" t="str">
        <f>申込一覧表!AG41</f>
        <v/>
      </c>
      <c r="F37" s="140" t="str">
        <f>IF(申込一覧表!E41="","",申込一覧表!E41)</f>
        <v/>
      </c>
      <c r="G37" s="72" t="str">
        <f>申込書!$AB$4</f>
        <v/>
      </c>
    </row>
    <row r="38" spans="1:7" x14ac:dyDescent="0.15">
      <c r="A38" t="str">
        <f>IF(申込一覧表!G42="","",申込一覧表!B42)</f>
        <v/>
      </c>
      <c r="B38">
        <v>0</v>
      </c>
      <c r="C38" s="70" t="str">
        <f>TRIM(申込一覧表!G42)&amp;"　"&amp;TRIM(申込一覧表!H42)</f>
        <v>　</v>
      </c>
      <c r="D38" s="70" t="str">
        <f>申込一覧表!W42</f>
        <v/>
      </c>
      <c r="E38" s="70" t="str">
        <f>申込一覧表!AG42</f>
        <v/>
      </c>
      <c r="F38" s="140" t="str">
        <f>IF(申込一覧表!E42="","",申込一覧表!E42)</f>
        <v/>
      </c>
      <c r="G38" s="72" t="str">
        <f>申込書!$AB$4</f>
        <v/>
      </c>
    </row>
    <row r="39" spans="1:7" x14ac:dyDescent="0.15">
      <c r="A39" t="str">
        <f>IF(申込一覧表!G43="","",申込一覧表!B43)</f>
        <v/>
      </c>
      <c r="B39">
        <v>0</v>
      </c>
      <c r="C39" s="70" t="str">
        <f>TRIM(申込一覧表!G43)&amp;"　"&amp;TRIM(申込一覧表!H43)</f>
        <v>　</v>
      </c>
      <c r="D39" s="70" t="str">
        <f>申込一覧表!W43</f>
        <v/>
      </c>
      <c r="E39" s="70" t="str">
        <f>申込一覧表!AG43</f>
        <v/>
      </c>
      <c r="F39" s="140" t="str">
        <f>IF(申込一覧表!E43="","",申込一覧表!E43)</f>
        <v/>
      </c>
      <c r="G39" s="72" t="str">
        <f>申込書!$AB$4</f>
        <v/>
      </c>
    </row>
    <row r="40" spans="1:7" x14ac:dyDescent="0.15">
      <c r="A40" t="str">
        <f>IF(申込一覧表!G44="","",申込一覧表!B44)</f>
        <v/>
      </c>
      <c r="B40">
        <v>0</v>
      </c>
      <c r="C40" s="70" t="str">
        <f>TRIM(申込一覧表!G44)&amp;"　"&amp;TRIM(申込一覧表!H44)</f>
        <v>　</v>
      </c>
      <c r="D40" s="70" t="str">
        <f>申込一覧表!W44</f>
        <v/>
      </c>
      <c r="E40" s="70" t="str">
        <f>申込一覧表!AG44</f>
        <v/>
      </c>
      <c r="F40" s="140" t="str">
        <f>IF(申込一覧表!E44="","",申込一覧表!E44)</f>
        <v/>
      </c>
      <c r="G40" s="72" t="str">
        <f>申込書!$AB$4</f>
        <v/>
      </c>
    </row>
    <row r="41" spans="1:7" x14ac:dyDescent="0.15">
      <c r="A41" s="65" t="str">
        <f>IF(申込一覧表!G45="","",申込一覧表!B45)</f>
        <v/>
      </c>
      <c r="B41" s="65">
        <v>0</v>
      </c>
      <c r="C41" s="65" t="str">
        <f>TRIM(申込一覧表!G45)&amp;"　"&amp;TRIM(申込一覧表!H45)</f>
        <v>　</v>
      </c>
      <c r="D41" s="65" t="str">
        <f>申込一覧表!W45</f>
        <v/>
      </c>
      <c r="E41" s="65" t="str">
        <f>申込一覧表!AG45</f>
        <v/>
      </c>
      <c r="F41" s="141" t="str">
        <f>IF(申込一覧表!E45="","",申込一覧表!E45)</f>
        <v/>
      </c>
      <c r="G41" s="73" t="str">
        <f>申込書!$AB$4</f>
        <v/>
      </c>
    </row>
    <row r="42" spans="1:7" x14ac:dyDescent="0.15">
      <c r="A42" t="str">
        <f>IF(申込一覧表!G46="","",申込一覧表!B46)</f>
        <v/>
      </c>
      <c r="C42" s="70" t="str">
        <f>TRIM(申込一覧表!G46)&amp;"　"&amp;TRIM(申込一覧表!H46)</f>
        <v>　</v>
      </c>
      <c r="D42" t="str">
        <f>IF(A42="","",申込一覧表!W46)</f>
        <v/>
      </c>
      <c r="E42" t="str">
        <f>IF(A42="","",申込一覧表!AG46)</f>
        <v/>
      </c>
      <c r="F42" s="86"/>
      <c r="G42" t="str">
        <f>IF(A42="","",申込書!$AB$4)</f>
        <v/>
      </c>
    </row>
    <row r="43" spans="1:7" x14ac:dyDescent="0.15">
      <c r="A43" s="65" t="str">
        <f>IF(申込一覧表!G47="","",申込一覧表!B47)</f>
        <v/>
      </c>
      <c r="B43" s="65"/>
      <c r="C43" s="65" t="str">
        <f>TRIM(申込一覧表!G47)&amp;"　"&amp;TRIM(申込一覧表!H47)</f>
        <v>　</v>
      </c>
      <c r="D43" s="65" t="str">
        <f>IF(A43="","",申込一覧表!W47)</f>
        <v/>
      </c>
      <c r="E43" s="65" t="str">
        <f>IF(A43="","",申込一覧表!AG47)</f>
        <v/>
      </c>
      <c r="F43" s="75"/>
      <c r="G43" s="65" t="str">
        <f>IF(A43="","",申込書!$AB$4)</f>
        <v/>
      </c>
    </row>
    <row r="44" spans="1:7" x14ac:dyDescent="0.15">
      <c r="A44" t="str">
        <f>IF(申込一覧表!G48="","",申込一覧表!B48)</f>
        <v/>
      </c>
      <c r="B44">
        <v>5</v>
      </c>
      <c r="C44" s="70" t="str">
        <f>TRIM(申込一覧表!G48)&amp;"　"&amp;TRIM(申込一覧表!H48)</f>
        <v>　</v>
      </c>
      <c r="D44" s="71" t="str">
        <f>申込一覧表!W48</f>
        <v/>
      </c>
      <c r="E44" s="71" t="str">
        <f>申込一覧表!AG48</f>
        <v/>
      </c>
      <c r="F44" s="86" t="str">
        <f>IF(申込一覧表!E48="","",申込一覧表!E48)</f>
        <v/>
      </c>
      <c r="G44" s="74" t="str">
        <f>申込書!$AB$4</f>
        <v/>
      </c>
    </row>
    <row r="45" spans="1:7" x14ac:dyDescent="0.15">
      <c r="A45" t="str">
        <f>IF(申込一覧表!G49="","",申込一覧表!B49)</f>
        <v/>
      </c>
      <c r="B45">
        <v>5</v>
      </c>
      <c r="C45" s="70" t="str">
        <f>TRIM(申込一覧表!G49)&amp;"　"&amp;TRIM(申込一覧表!H49)</f>
        <v>　</v>
      </c>
      <c r="D45" s="70" t="str">
        <f>申込一覧表!W49</f>
        <v/>
      </c>
      <c r="E45" s="70" t="str">
        <f>申込一覧表!AG49</f>
        <v/>
      </c>
      <c r="F45" s="86" t="str">
        <f>IF(申込一覧表!E49="","",申込一覧表!E49)</f>
        <v/>
      </c>
      <c r="G45" s="72" t="str">
        <f>申込書!$AB$4</f>
        <v/>
      </c>
    </row>
    <row r="46" spans="1:7" x14ac:dyDescent="0.15">
      <c r="A46" t="str">
        <f>IF(申込一覧表!G50="","",申込一覧表!B50)</f>
        <v/>
      </c>
      <c r="B46">
        <v>5</v>
      </c>
      <c r="C46" s="70" t="str">
        <f>TRIM(申込一覧表!G50)&amp;"　"&amp;TRIM(申込一覧表!H50)</f>
        <v>　</v>
      </c>
      <c r="D46" s="70" t="str">
        <f>申込一覧表!W50</f>
        <v/>
      </c>
      <c r="E46" s="70" t="str">
        <f>申込一覧表!AG50</f>
        <v/>
      </c>
      <c r="F46" s="86" t="str">
        <f>IF(申込一覧表!E50="","",申込一覧表!E50)</f>
        <v/>
      </c>
      <c r="G46" s="72" t="str">
        <f>申込書!$AB$4</f>
        <v/>
      </c>
    </row>
    <row r="47" spans="1:7" x14ac:dyDescent="0.15">
      <c r="A47" t="str">
        <f>IF(申込一覧表!G51="","",申込一覧表!B51)</f>
        <v/>
      </c>
      <c r="B47">
        <v>5</v>
      </c>
      <c r="C47" s="70" t="str">
        <f>TRIM(申込一覧表!G51)&amp;"　"&amp;TRIM(申込一覧表!H51)</f>
        <v>　</v>
      </c>
      <c r="D47" s="70" t="str">
        <f>申込一覧表!W51</f>
        <v/>
      </c>
      <c r="E47" s="70" t="str">
        <f>申込一覧表!AG51</f>
        <v/>
      </c>
      <c r="F47" s="86" t="str">
        <f>IF(申込一覧表!E51="","",申込一覧表!E51)</f>
        <v/>
      </c>
      <c r="G47" s="72" t="str">
        <f>申込書!$AB$4</f>
        <v/>
      </c>
    </row>
    <row r="48" spans="1:7" x14ac:dyDescent="0.15">
      <c r="A48" t="str">
        <f>IF(申込一覧表!G52="","",申込一覧表!B52)</f>
        <v/>
      </c>
      <c r="B48">
        <v>5</v>
      </c>
      <c r="C48" s="70" t="str">
        <f>TRIM(申込一覧表!G52)&amp;"　"&amp;TRIM(申込一覧表!H52)</f>
        <v>　</v>
      </c>
      <c r="D48" s="70" t="str">
        <f>申込一覧表!W52</f>
        <v/>
      </c>
      <c r="E48" s="70" t="str">
        <f>申込一覧表!AG52</f>
        <v/>
      </c>
      <c r="F48" s="86" t="str">
        <f>IF(申込一覧表!E52="","",申込一覧表!E52)</f>
        <v/>
      </c>
      <c r="G48" s="72" t="str">
        <f>申込書!$AB$4</f>
        <v/>
      </c>
    </row>
    <row r="49" spans="1:7" x14ac:dyDescent="0.15">
      <c r="A49" t="str">
        <f>IF(申込一覧表!G53="","",申込一覧表!B53)</f>
        <v/>
      </c>
      <c r="B49">
        <v>5</v>
      </c>
      <c r="C49" s="70" t="str">
        <f>TRIM(申込一覧表!G53)&amp;"　"&amp;TRIM(申込一覧表!H53)</f>
        <v>　</v>
      </c>
      <c r="D49" s="70" t="str">
        <f>申込一覧表!W53</f>
        <v/>
      </c>
      <c r="E49" s="70" t="str">
        <f>申込一覧表!AG53</f>
        <v/>
      </c>
      <c r="F49" s="86" t="str">
        <f>IF(申込一覧表!E53="","",申込一覧表!E53)</f>
        <v/>
      </c>
      <c r="G49" s="72" t="str">
        <f>申込書!$AB$4</f>
        <v/>
      </c>
    </row>
    <row r="50" spans="1:7" x14ac:dyDescent="0.15">
      <c r="A50" t="str">
        <f>IF(申込一覧表!G54="","",申込一覧表!B54)</f>
        <v/>
      </c>
      <c r="B50">
        <v>5</v>
      </c>
      <c r="C50" s="70" t="str">
        <f>TRIM(申込一覧表!G54)&amp;"　"&amp;TRIM(申込一覧表!H54)</f>
        <v>　</v>
      </c>
      <c r="D50" s="70" t="str">
        <f>申込一覧表!W54</f>
        <v/>
      </c>
      <c r="E50" s="70" t="str">
        <f>申込一覧表!AG54</f>
        <v/>
      </c>
      <c r="F50" s="86" t="str">
        <f>IF(申込一覧表!E54="","",申込一覧表!E54)</f>
        <v/>
      </c>
      <c r="G50" s="72" t="str">
        <f>申込書!$AB$4</f>
        <v/>
      </c>
    </row>
    <row r="51" spans="1:7" x14ac:dyDescent="0.15">
      <c r="A51" t="str">
        <f>IF(申込一覧表!G55="","",申込一覧表!B55)</f>
        <v/>
      </c>
      <c r="B51">
        <v>5</v>
      </c>
      <c r="C51" s="70" t="str">
        <f>TRIM(申込一覧表!G55)&amp;"　"&amp;TRIM(申込一覧表!H55)</f>
        <v>　</v>
      </c>
      <c r="D51" s="70" t="str">
        <f>申込一覧表!W55</f>
        <v/>
      </c>
      <c r="E51" s="70" t="str">
        <f>申込一覧表!AG55</f>
        <v/>
      </c>
      <c r="F51" s="86" t="str">
        <f>IF(申込一覧表!E55="","",申込一覧表!E55)</f>
        <v/>
      </c>
      <c r="G51" s="72" t="str">
        <f>申込書!$AB$4</f>
        <v/>
      </c>
    </row>
    <row r="52" spans="1:7" x14ac:dyDescent="0.15">
      <c r="A52" t="str">
        <f>IF(申込一覧表!G56="","",申込一覧表!B56)</f>
        <v/>
      </c>
      <c r="B52">
        <v>5</v>
      </c>
      <c r="C52" s="70" t="str">
        <f>TRIM(申込一覧表!G56)&amp;"　"&amp;TRIM(申込一覧表!H56)</f>
        <v>　</v>
      </c>
      <c r="D52" s="70" t="str">
        <f>申込一覧表!W56</f>
        <v/>
      </c>
      <c r="E52" s="70" t="str">
        <f>申込一覧表!AG56</f>
        <v/>
      </c>
      <c r="F52" s="86" t="str">
        <f>IF(申込一覧表!E56="","",申込一覧表!E56)</f>
        <v/>
      </c>
      <c r="G52" s="72" t="str">
        <f>申込書!$AB$4</f>
        <v/>
      </c>
    </row>
    <row r="53" spans="1:7" x14ac:dyDescent="0.15">
      <c r="A53" t="str">
        <f>IF(申込一覧表!G57="","",申込一覧表!B57)</f>
        <v/>
      </c>
      <c r="B53">
        <v>5</v>
      </c>
      <c r="C53" s="70" t="str">
        <f>TRIM(申込一覧表!G57)&amp;"　"&amp;TRIM(申込一覧表!H57)</f>
        <v>　</v>
      </c>
      <c r="D53" s="70" t="str">
        <f>申込一覧表!W57</f>
        <v/>
      </c>
      <c r="E53" s="70" t="str">
        <f>申込一覧表!AG57</f>
        <v/>
      </c>
      <c r="F53" s="86" t="str">
        <f>IF(申込一覧表!E57="","",申込一覧表!E57)</f>
        <v/>
      </c>
      <c r="G53" s="72" t="str">
        <f>申込書!$AB$4</f>
        <v/>
      </c>
    </row>
    <row r="54" spans="1:7" x14ac:dyDescent="0.15">
      <c r="A54" t="str">
        <f>IF(申込一覧表!G58="","",申込一覧表!B58)</f>
        <v/>
      </c>
      <c r="B54">
        <v>5</v>
      </c>
      <c r="C54" s="70" t="str">
        <f>TRIM(申込一覧表!G58)&amp;"　"&amp;TRIM(申込一覧表!H58)</f>
        <v>　</v>
      </c>
      <c r="D54" s="70" t="str">
        <f>申込一覧表!W58</f>
        <v/>
      </c>
      <c r="E54" s="70" t="str">
        <f>申込一覧表!AG58</f>
        <v/>
      </c>
      <c r="F54" s="86" t="str">
        <f>IF(申込一覧表!E58="","",申込一覧表!E58)</f>
        <v/>
      </c>
      <c r="G54" s="72" t="str">
        <f>申込書!$AB$4</f>
        <v/>
      </c>
    </row>
    <row r="55" spans="1:7" x14ac:dyDescent="0.15">
      <c r="A55" t="str">
        <f>IF(申込一覧表!G59="","",申込一覧表!B59)</f>
        <v/>
      </c>
      <c r="B55">
        <v>5</v>
      </c>
      <c r="C55" s="70" t="str">
        <f>TRIM(申込一覧表!G59)&amp;"　"&amp;TRIM(申込一覧表!H59)</f>
        <v>　</v>
      </c>
      <c r="D55" s="70" t="str">
        <f>申込一覧表!W59</f>
        <v/>
      </c>
      <c r="E55" s="70" t="str">
        <f>申込一覧表!AG59</f>
        <v/>
      </c>
      <c r="F55" s="86" t="str">
        <f>IF(申込一覧表!E59="","",申込一覧表!E59)</f>
        <v/>
      </c>
      <c r="G55" s="72" t="str">
        <f>申込書!$AB$4</f>
        <v/>
      </c>
    </row>
    <row r="56" spans="1:7" x14ac:dyDescent="0.15">
      <c r="A56" t="str">
        <f>IF(申込一覧表!G60="","",申込一覧表!B60)</f>
        <v/>
      </c>
      <c r="B56">
        <v>5</v>
      </c>
      <c r="C56" s="70" t="str">
        <f>TRIM(申込一覧表!G60)&amp;"　"&amp;TRIM(申込一覧表!H60)</f>
        <v>　</v>
      </c>
      <c r="D56" s="70" t="str">
        <f>申込一覧表!W60</f>
        <v/>
      </c>
      <c r="E56" s="70" t="str">
        <f>申込一覧表!AG60</f>
        <v/>
      </c>
      <c r="F56" s="86" t="str">
        <f>IF(申込一覧表!E60="","",申込一覧表!E60)</f>
        <v/>
      </c>
      <c r="G56" s="72" t="str">
        <f>申込書!$AB$4</f>
        <v/>
      </c>
    </row>
    <row r="57" spans="1:7" x14ac:dyDescent="0.15">
      <c r="A57" t="str">
        <f>IF(申込一覧表!G61="","",申込一覧表!B61)</f>
        <v/>
      </c>
      <c r="B57">
        <v>5</v>
      </c>
      <c r="C57" s="70" t="str">
        <f>TRIM(申込一覧表!G61)&amp;"　"&amp;TRIM(申込一覧表!H61)</f>
        <v>　</v>
      </c>
      <c r="D57" s="70" t="str">
        <f>申込一覧表!W61</f>
        <v/>
      </c>
      <c r="E57" s="70" t="str">
        <f>申込一覧表!AG61</f>
        <v/>
      </c>
      <c r="F57" s="86" t="str">
        <f>IF(申込一覧表!E61="","",申込一覧表!E61)</f>
        <v/>
      </c>
      <c r="G57" s="72" t="str">
        <f>申込書!$AB$4</f>
        <v/>
      </c>
    </row>
    <row r="58" spans="1:7" x14ac:dyDescent="0.15">
      <c r="A58" t="str">
        <f>IF(申込一覧表!G62="","",申込一覧表!B62)</f>
        <v/>
      </c>
      <c r="B58">
        <v>5</v>
      </c>
      <c r="C58" s="70" t="str">
        <f>TRIM(申込一覧表!G62)&amp;"　"&amp;TRIM(申込一覧表!H62)</f>
        <v>　</v>
      </c>
      <c r="D58" s="70" t="str">
        <f>申込一覧表!W62</f>
        <v/>
      </c>
      <c r="E58" s="70" t="str">
        <f>申込一覧表!AG62</f>
        <v/>
      </c>
      <c r="F58" s="86" t="str">
        <f>IF(申込一覧表!E62="","",申込一覧表!E62)</f>
        <v/>
      </c>
      <c r="G58" s="72" t="str">
        <f>申込書!$AB$4</f>
        <v/>
      </c>
    </row>
    <row r="59" spans="1:7" x14ac:dyDescent="0.15">
      <c r="A59" t="str">
        <f>IF(申込一覧表!G63="","",申込一覧表!B63)</f>
        <v/>
      </c>
      <c r="B59">
        <v>5</v>
      </c>
      <c r="C59" s="70" t="str">
        <f>TRIM(申込一覧表!G63)&amp;"　"&amp;TRIM(申込一覧表!H63)</f>
        <v>　</v>
      </c>
      <c r="D59" s="70" t="str">
        <f>申込一覧表!W63</f>
        <v/>
      </c>
      <c r="E59" s="70" t="str">
        <f>申込一覧表!AG63</f>
        <v/>
      </c>
      <c r="F59" s="86" t="str">
        <f>IF(申込一覧表!E63="","",申込一覧表!E63)</f>
        <v/>
      </c>
      <c r="G59" s="72" t="str">
        <f>申込書!$AB$4</f>
        <v/>
      </c>
    </row>
    <row r="60" spans="1:7" x14ac:dyDescent="0.15">
      <c r="A60" t="str">
        <f>IF(申込一覧表!G64="","",申込一覧表!B64)</f>
        <v/>
      </c>
      <c r="B60">
        <v>5</v>
      </c>
      <c r="C60" s="70" t="str">
        <f>TRIM(申込一覧表!G64)&amp;"　"&amp;TRIM(申込一覧表!H64)</f>
        <v>　</v>
      </c>
      <c r="D60" s="70" t="str">
        <f>申込一覧表!W64</f>
        <v/>
      </c>
      <c r="E60" s="70" t="str">
        <f>申込一覧表!AG64</f>
        <v/>
      </c>
      <c r="F60" s="86" t="str">
        <f>IF(申込一覧表!E64="","",申込一覧表!E64)</f>
        <v/>
      </c>
      <c r="G60" s="72" t="str">
        <f>申込書!$AB$4</f>
        <v/>
      </c>
    </row>
    <row r="61" spans="1:7" x14ac:dyDescent="0.15">
      <c r="A61" t="str">
        <f>IF(申込一覧表!G65="","",申込一覧表!B65)</f>
        <v/>
      </c>
      <c r="B61">
        <v>5</v>
      </c>
      <c r="C61" s="70" t="str">
        <f>TRIM(申込一覧表!G65)&amp;"　"&amp;TRIM(申込一覧表!H65)</f>
        <v>　</v>
      </c>
      <c r="D61" s="70" t="str">
        <f>申込一覧表!W65</f>
        <v/>
      </c>
      <c r="E61" s="70" t="str">
        <f>申込一覧表!AG65</f>
        <v/>
      </c>
      <c r="F61" s="86" t="str">
        <f>IF(申込一覧表!E65="","",申込一覧表!E65)</f>
        <v/>
      </c>
      <c r="G61" s="72" t="str">
        <f>申込書!$AB$4</f>
        <v/>
      </c>
    </row>
    <row r="62" spans="1:7" x14ac:dyDescent="0.15">
      <c r="A62" t="str">
        <f>IF(申込一覧表!G66="","",申込一覧表!B66)</f>
        <v/>
      </c>
      <c r="B62">
        <v>5</v>
      </c>
      <c r="C62" s="70" t="str">
        <f>TRIM(申込一覧表!G66)&amp;"　"&amp;TRIM(申込一覧表!H66)</f>
        <v>　</v>
      </c>
      <c r="D62" s="70" t="str">
        <f>申込一覧表!W66</f>
        <v/>
      </c>
      <c r="E62" s="70" t="str">
        <f>申込一覧表!AG66</f>
        <v/>
      </c>
      <c r="F62" s="86" t="str">
        <f>IF(申込一覧表!E66="","",申込一覧表!E66)</f>
        <v/>
      </c>
      <c r="G62" s="72" t="str">
        <f>申込書!$AB$4</f>
        <v/>
      </c>
    </row>
    <row r="63" spans="1:7" x14ac:dyDescent="0.15">
      <c r="A63" t="str">
        <f>IF(申込一覧表!G67="","",申込一覧表!B67)</f>
        <v/>
      </c>
      <c r="B63">
        <v>5</v>
      </c>
      <c r="C63" s="70" t="str">
        <f>TRIM(申込一覧表!G67)&amp;"　"&amp;TRIM(申込一覧表!H67)</f>
        <v>　</v>
      </c>
      <c r="D63" s="70" t="str">
        <f>申込一覧表!W67</f>
        <v/>
      </c>
      <c r="E63" s="70" t="str">
        <f>申込一覧表!AG67</f>
        <v/>
      </c>
      <c r="F63" s="86" t="str">
        <f>IF(申込一覧表!E67="","",申込一覧表!E67)</f>
        <v/>
      </c>
      <c r="G63" s="72" t="str">
        <f>申込書!$AB$4</f>
        <v/>
      </c>
    </row>
    <row r="64" spans="1:7" x14ac:dyDescent="0.15">
      <c r="A64" t="str">
        <f>IF(申込一覧表!G68="","",申込一覧表!B68)</f>
        <v/>
      </c>
      <c r="B64">
        <v>5</v>
      </c>
      <c r="C64" s="70" t="str">
        <f>TRIM(申込一覧表!G68)&amp;"　"&amp;TRIM(申込一覧表!H68)</f>
        <v>　</v>
      </c>
      <c r="D64" s="70" t="str">
        <f>申込一覧表!W68</f>
        <v/>
      </c>
      <c r="E64" s="70" t="str">
        <f>申込一覧表!AG68</f>
        <v/>
      </c>
      <c r="F64" s="86" t="str">
        <f>IF(申込一覧表!E68="","",申込一覧表!E68)</f>
        <v/>
      </c>
      <c r="G64" s="72" t="str">
        <f>申込書!$AB$4</f>
        <v/>
      </c>
    </row>
    <row r="65" spans="1:7" x14ac:dyDescent="0.15">
      <c r="A65" t="str">
        <f>IF(申込一覧表!G69="","",申込一覧表!B69)</f>
        <v/>
      </c>
      <c r="B65">
        <v>5</v>
      </c>
      <c r="C65" s="70" t="str">
        <f>TRIM(申込一覧表!G69)&amp;"　"&amp;TRIM(申込一覧表!H69)</f>
        <v>　</v>
      </c>
      <c r="D65" s="70" t="str">
        <f>申込一覧表!W69</f>
        <v/>
      </c>
      <c r="E65" s="70" t="str">
        <f>申込一覧表!AG69</f>
        <v/>
      </c>
      <c r="F65" s="86" t="str">
        <f>IF(申込一覧表!E69="","",申込一覧表!E69)</f>
        <v/>
      </c>
      <c r="G65" s="72" t="str">
        <f>申込書!$AB$4</f>
        <v/>
      </c>
    </row>
    <row r="66" spans="1:7" x14ac:dyDescent="0.15">
      <c r="A66" t="str">
        <f>IF(申込一覧表!G70="","",申込一覧表!B70)</f>
        <v/>
      </c>
      <c r="B66">
        <v>5</v>
      </c>
      <c r="C66" s="70" t="str">
        <f>TRIM(申込一覧表!G70)&amp;"　"&amp;TRIM(申込一覧表!H70)</f>
        <v>　</v>
      </c>
      <c r="D66" s="70" t="str">
        <f>申込一覧表!W70</f>
        <v/>
      </c>
      <c r="E66" s="70" t="str">
        <f>申込一覧表!AG70</f>
        <v/>
      </c>
      <c r="F66" s="86" t="str">
        <f>IF(申込一覧表!E70="","",申込一覧表!E70)</f>
        <v/>
      </c>
      <c r="G66" s="72" t="str">
        <f>申込書!$AB$4</f>
        <v/>
      </c>
    </row>
    <row r="67" spans="1:7" x14ac:dyDescent="0.15">
      <c r="A67" t="str">
        <f>IF(申込一覧表!G71="","",申込一覧表!B71)</f>
        <v/>
      </c>
      <c r="B67">
        <v>5</v>
      </c>
      <c r="C67" s="70" t="str">
        <f>TRIM(申込一覧表!G71)&amp;"　"&amp;TRIM(申込一覧表!H71)</f>
        <v>　</v>
      </c>
      <c r="D67" s="70" t="str">
        <f>申込一覧表!W71</f>
        <v/>
      </c>
      <c r="E67" s="70" t="str">
        <f>申込一覧表!AG71</f>
        <v/>
      </c>
      <c r="F67" s="86" t="str">
        <f>IF(申込一覧表!E71="","",申込一覧表!E71)</f>
        <v/>
      </c>
      <c r="G67" s="72" t="str">
        <f>申込書!$AB$4</f>
        <v/>
      </c>
    </row>
    <row r="68" spans="1:7" x14ac:dyDescent="0.15">
      <c r="A68" t="str">
        <f>IF(申込一覧表!G72="","",申込一覧表!B72)</f>
        <v/>
      </c>
      <c r="B68">
        <v>5</v>
      </c>
      <c r="C68" s="70" t="str">
        <f>TRIM(申込一覧表!G72)&amp;"　"&amp;TRIM(申込一覧表!H72)</f>
        <v>　</v>
      </c>
      <c r="D68" s="70" t="str">
        <f>申込一覧表!W72</f>
        <v/>
      </c>
      <c r="E68" s="70" t="str">
        <f>申込一覧表!AG72</f>
        <v/>
      </c>
      <c r="F68" s="86" t="str">
        <f>IF(申込一覧表!E72="","",申込一覧表!E72)</f>
        <v/>
      </c>
      <c r="G68" s="72" t="str">
        <f>申込書!$AB$4</f>
        <v/>
      </c>
    </row>
    <row r="69" spans="1:7" x14ac:dyDescent="0.15">
      <c r="A69" t="str">
        <f>IF(申込一覧表!G73="","",申込一覧表!B73)</f>
        <v/>
      </c>
      <c r="B69">
        <v>5</v>
      </c>
      <c r="C69" s="70" t="str">
        <f>TRIM(申込一覧表!G73)&amp;"　"&amp;TRIM(申込一覧表!H73)</f>
        <v>　</v>
      </c>
      <c r="D69" s="70" t="str">
        <f>申込一覧表!W73</f>
        <v/>
      </c>
      <c r="E69" s="70" t="str">
        <f>申込一覧表!AG73</f>
        <v/>
      </c>
      <c r="F69" s="86" t="str">
        <f>IF(申込一覧表!E73="","",申込一覧表!E73)</f>
        <v/>
      </c>
      <c r="G69" s="72" t="str">
        <f>申込書!$AB$4</f>
        <v/>
      </c>
    </row>
    <row r="70" spans="1:7" x14ac:dyDescent="0.15">
      <c r="A70" t="str">
        <f>IF(申込一覧表!G74="","",申込一覧表!B74)</f>
        <v/>
      </c>
      <c r="B70">
        <v>5</v>
      </c>
      <c r="C70" s="70" t="str">
        <f>TRIM(申込一覧表!G74)&amp;"　"&amp;TRIM(申込一覧表!H74)</f>
        <v>　</v>
      </c>
      <c r="D70" s="70" t="str">
        <f>申込一覧表!W74</f>
        <v/>
      </c>
      <c r="E70" s="70" t="str">
        <f>申込一覧表!AG74</f>
        <v/>
      </c>
      <c r="F70" s="86" t="str">
        <f>IF(申込一覧表!E74="","",申込一覧表!E74)</f>
        <v/>
      </c>
      <c r="G70" s="72" t="str">
        <f>申込書!$AB$4</f>
        <v/>
      </c>
    </row>
    <row r="71" spans="1:7" x14ac:dyDescent="0.15">
      <c r="A71" t="str">
        <f>IF(申込一覧表!G75="","",申込一覧表!B75)</f>
        <v/>
      </c>
      <c r="B71">
        <v>5</v>
      </c>
      <c r="C71" s="70" t="str">
        <f>TRIM(申込一覧表!G75)&amp;"　"&amp;TRIM(申込一覧表!H75)</f>
        <v>　</v>
      </c>
      <c r="D71" s="70" t="str">
        <f>申込一覧表!W75</f>
        <v/>
      </c>
      <c r="E71" s="70" t="str">
        <f>申込一覧表!AG75</f>
        <v/>
      </c>
      <c r="F71" s="86" t="str">
        <f>IF(申込一覧表!E75="","",申込一覧表!E75)</f>
        <v/>
      </c>
      <c r="G71" s="72" t="str">
        <f>申込書!$AB$4</f>
        <v/>
      </c>
    </row>
    <row r="72" spans="1:7" x14ac:dyDescent="0.15">
      <c r="A72" t="str">
        <f>IF(申込一覧表!G76="","",申込一覧表!B76)</f>
        <v/>
      </c>
      <c r="B72">
        <v>5</v>
      </c>
      <c r="C72" s="70" t="str">
        <f>TRIM(申込一覧表!G76)&amp;"　"&amp;TRIM(申込一覧表!H76)</f>
        <v>　</v>
      </c>
      <c r="D72" s="70" t="str">
        <f>申込一覧表!W76</f>
        <v/>
      </c>
      <c r="E72" s="70" t="str">
        <f>申込一覧表!AG76</f>
        <v/>
      </c>
      <c r="F72" s="86" t="str">
        <f>IF(申込一覧表!E76="","",申込一覧表!E76)</f>
        <v/>
      </c>
      <c r="G72" s="72" t="str">
        <f>申込書!$AB$4</f>
        <v/>
      </c>
    </row>
    <row r="73" spans="1:7" x14ac:dyDescent="0.15">
      <c r="A73" t="str">
        <f>IF(申込一覧表!G77="","",申込一覧表!B77)</f>
        <v/>
      </c>
      <c r="B73">
        <v>5</v>
      </c>
      <c r="C73" s="70" t="str">
        <f>TRIM(申込一覧表!G77)&amp;"　"&amp;TRIM(申込一覧表!H77)</f>
        <v>　</v>
      </c>
      <c r="D73" s="70" t="str">
        <f>申込一覧表!W77</f>
        <v/>
      </c>
      <c r="E73" s="70" t="str">
        <f>申込一覧表!AG77</f>
        <v/>
      </c>
      <c r="F73" s="86" t="str">
        <f>IF(申込一覧表!E77="","",申込一覧表!E77)</f>
        <v/>
      </c>
      <c r="G73" s="72" t="str">
        <f>申込書!$AB$4</f>
        <v/>
      </c>
    </row>
    <row r="74" spans="1:7" x14ac:dyDescent="0.15">
      <c r="A74" t="str">
        <f>IF(申込一覧表!G78="","",申込一覧表!B78)</f>
        <v/>
      </c>
      <c r="B74">
        <v>5</v>
      </c>
      <c r="C74" s="70" t="str">
        <f>TRIM(申込一覧表!G78)&amp;"　"&amp;TRIM(申込一覧表!H78)</f>
        <v>　</v>
      </c>
      <c r="D74" s="70" t="str">
        <f>申込一覧表!W78</f>
        <v/>
      </c>
      <c r="E74" s="70" t="str">
        <f>申込一覧表!AG78</f>
        <v/>
      </c>
      <c r="F74" s="86" t="str">
        <f>IF(申込一覧表!E78="","",申込一覧表!E78)</f>
        <v/>
      </c>
      <c r="G74" s="72" t="str">
        <f>申込書!$AB$4</f>
        <v/>
      </c>
    </row>
    <row r="75" spans="1:7" x14ac:dyDescent="0.15">
      <c r="A75" t="str">
        <f>IF(申込一覧表!G79="","",申込一覧表!B79)</f>
        <v/>
      </c>
      <c r="B75">
        <v>5</v>
      </c>
      <c r="C75" s="70" t="str">
        <f>TRIM(申込一覧表!G79)&amp;"　"&amp;TRIM(申込一覧表!H79)</f>
        <v>　</v>
      </c>
      <c r="D75" s="70" t="str">
        <f>申込一覧表!W79</f>
        <v/>
      </c>
      <c r="E75" s="70" t="str">
        <f>申込一覧表!AG79</f>
        <v/>
      </c>
      <c r="F75" s="86" t="str">
        <f>IF(申込一覧表!E79="","",申込一覧表!E79)</f>
        <v/>
      </c>
      <c r="G75" s="72" t="str">
        <f>申込書!$AB$4</f>
        <v/>
      </c>
    </row>
    <row r="76" spans="1:7" x14ac:dyDescent="0.15">
      <c r="A76" t="str">
        <f>IF(申込一覧表!G80="","",申込一覧表!B80)</f>
        <v/>
      </c>
      <c r="B76">
        <v>5</v>
      </c>
      <c r="C76" s="70" t="str">
        <f>TRIM(申込一覧表!G80)&amp;"　"&amp;TRIM(申込一覧表!H80)</f>
        <v>　</v>
      </c>
      <c r="D76" s="70" t="str">
        <f>申込一覧表!W80</f>
        <v/>
      </c>
      <c r="E76" s="70" t="str">
        <f>申込一覧表!AG80</f>
        <v/>
      </c>
      <c r="F76" s="86" t="str">
        <f>IF(申込一覧表!E80="","",申込一覧表!E80)</f>
        <v/>
      </c>
      <c r="G76" s="72" t="str">
        <f>申込書!$AB$4</f>
        <v/>
      </c>
    </row>
    <row r="77" spans="1:7" x14ac:dyDescent="0.15">
      <c r="A77" t="str">
        <f>IF(申込一覧表!G81="","",申込一覧表!B81)</f>
        <v/>
      </c>
      <c r="B77">
        <v>5</v>
      </c>
      <c r="C77" s="70" t="str">
        <f>TRIM(申込一覧表!G81)&amp;"　"&amp;TRIM(申込一覧表!H81)</f>
        <v>　</v>
      </c>
      <c r="D77" s="70" t="str">
        <f>申込一覧表!W81</f>
        <v/>
      </c>
      <c r="E77" s="70" t="str">
        <f>申込一覧表!AG81</f>
        <v/>
      </c>
      <c r="F77" s="86" t="str">
        <f>IF(申込一覧表!E81="","",申込一覧表!E81)</f>
        <v/>
      </c>
      <c r="G77" s="72" t="str">
        <f>申込書!$AB$4</f>
        <v/>
      </c>
    </row>
    <row r="78" spans="1:7" x14ac:dyDescent="0.15">
      <c r="A78" t="str">
        <f>IF(申込一覧表!G82="","",申込一覧表!B82)</f>
        <v/>
      </c>
      <c r="B78">
        <v>5</v>
      </c>
      <c r="C78" s="70" t="str">
        <f>TRIM(申込一覧表!G82)&amp;"　"&amp;TRIM(申込一覧表!H82)</f>
        <v>　</v>
      </c>
      <c r="D78" s="70" t="str">
        <f>申込一覧表!W82</f>
        <v/>
      </c>
      <c r="E78" s="70" t="str">
        <f>申込一覧表!AG82</f>
        <v/>
      </c>
      <c r="F78" s="86" t="str">
        <f>IF(申込一覧表!E82="","",申込一覧表!E82)</f>
        <v/>
      </c>
      <c r="G78" s="72" t="str">
        <f>申込書!$AB$4</f>
        <v/>
      </c>
    </row>
    <row r="79" spans="1:7" x14ac:dyDescent="0.15">
      <c r="A79" t="str">
        <f>IF(申込一覧表!G83="","",申込一覧表!B83)</f>
        <v/>
      </c>
      <c r="B79">
        <v>5</v>
      </c>
      <c r="C79" s="70" t="str">
        <f>TRIM(申込一覧表!G83)&amp;"　"&amp;TRIM(申込一覧表!H83)</f>
        <v>　</v>
      </c>
      <c r="D79" s="70" t="str">
        <f>申込一覧表!W83</f>
        <v/>
      </c>
      <c r="E79" s="70" t="str">
        <f>申込一覧表!AG83</f>
        <v/>
      </c>
      <c r="F79" s="86" t="str">
        <f>IF(申込一覧表!E83="","",申込一覧表!E83)</f>
        <v/>
      </c>
      <c r="G79" s="72" t="str">
        <f>申込書!$AB$4</f>
        <v/>
      </c>
    </row>
    <row r="80" spans="1:7" x14ac:dyDescent="0.15">
      <c r="A80" t="str">
        <f>IF(申込一覧表!G84="","",申込一覧表!B84)</f>
        <v/>
      </c>
      <c r="B80">
        <v>5</v>
      </c>
      <c r="C80" s="70" t="str">
        <f>TRIM(申込一覧表!G84)&amp;"　"&amp;TRIM(申込一覧表!H84)</f>
        <v>　</v>
      </c>
      <c r="D80" s="70" t="str">
        <f>申込一覧表!W84</f>
        <v/>
      </c>
      <c r="E80" s="70" t="str">
        <f>申込一覧表!AG84</f>
        <v/>
      </c>
      <c r="F80" s="86" t="str">
        <f>IF(申込一覧表!E84="","",申込一覧表!E84)</f>
        <v/>
      </c>
      <c r="G80" s="72" t="str">
        <f>申込書!$AB$4</f>
        <v/>
      </c>
    </row>
    <row r="81" spans="1:7" x14ac:dyDescent="0.15">
      <c r="A81" t="str">
        <f>IF(申込一覧表!G85="","",申込一覧表!B85)</f>
        <v/>
      </c>
      <c r="B81">
        <v>5</v>
      </c>
      <c r="C81" s="70" t="str">
        <f>TRIM(申込一覧表!G85)&amp;"　"&amp;TRIM(申込一覧表!H85)</f>
        <v>　</v>
      </c>
      <c r="D81" s="70" t="str">
        <f>申込一覧表!W85</f>
        <v/>
      </c>
      <c r="E81" s="70" t="str">
        <f>申込一覧表!AG85</f>
        <v/>
      </c>
      <c r="F81" s="86" t="str">
        <f>IF(申込一覧表!E85="","",申込一覧表!E85)</f>
        <v/>
      </c>
      <c r="G81" s="72" t="str">
        <f>申込書!$AB$4</f>
        <v/>
      </c>
    </row>
    <row r="82" spans="1:7" x14ac:dyDescent="0.15">
      <c r="A82" t="str">
        <f>IF(申込一覧表!G86="","",申込一覧表!B86)</f>
        <v/>
      </c>
      <c r="B82">
        <v>5</v>
      </c>
      <c r="C82" s="70" t="str">
        <f>TRIM(申込一覧表!G86)&amp;"　"&amp;TRIM(申込一覧表!H86)</f>
        <v>　</v>
      </c>
      <c r="D82" s="70" t="str">
        <f>申込一覧表!W86</f>
        <v/>
      </c>
      <c r="E82" s="70" t="str">
        <f>申込一覧表!AG86</f>
        <v/>
      </c>
      <c r="F82" s="86" t="str">
        <f>IF(申込一覧表!E86="","",申込一覧表!E86)</f>
        <v/>
      </c>
      <c r="G82" s="72" t="str">
        <f>申込書!$AB$4</f>
        <v/>
      </c>
    </row>
    <row r="83" spans="1:7" x14ac:dyDescent="0.15">
      <c r="A83" s="65" t="str">
        <f>IF(申込一覧表!G87="","",申込一覧表!B87)</f>
        <v/>
      </c>
      <c r="B83" s="65">
        <v>5</v>
      </c>
      <c r="C83" s="65" t="str">
        <f>TRIM(申込一覧表!G87)&amp;"　"&amp;TRIM(申込一覧表!H87)</f>
        <v>　</v>
      </c>
      <c r="D83" s="65" t="str">
        <f>申込一覧表!W87</f>
        <v/>
      </c>
      <c r="E83" s="65" t="str">
        <f>申込一覧表!AG87</f>
        <v/>
      </c>
      <c r="F83" s="86" t="str">
        <f>IF(申込一覧表!E87="","",申込一覧表!E87)</f>
        <v/>
      </c>
      <c r="G83" s="73" t="str">
        <f>申込書!$AB$4</f>
        <v/>
      </c>
    </row>
  </sheetData>
  <phoneticPr fontId="4"/>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338"/>
  <sheetViews>
    <sheetView workbookViewId="0">
      <pane ySplit="1" topLeftCell="A2" activePane="bottomLeft" state="frozen"/>
      <selection activeCell="B3" sqref="B3"/>
      <selection pane="bottomLeft" activeCell="B3" sqref="B3"/>
    </sheetView>
  </sheetViews>
  <sheetFormatPr defaultRowHeight="12" x14ac:dyDescent="0.15"/>
  <cols>
    <col min="1" max="1" width="7.42578125" customWidth="1"/>
    <col min="2" max="2" width="7.28515625" customWidth="1"/>
    <col min="3" max="3" width="6.140625" customWidth="1"/>
    <col min="4" max="4" width="7.28515625" customWidth="1"/>
    <col min="6" max="6" width="5.5703125" customWidth="1"/>
    <col min="7" max="7" width="17.7109375" customWidth="1"/>
  </cols>
  <sheetData>
    <row r="1" spans="1:7" x14ac:dyDescent="0.15">
      <c r="A1" t="s">
        <v>120</v>
      </c>
      <c r="B1" t="s">
        <v>126</v>
      </c>
      <c r="C1" t="s">
        <v>127</v>
      </c>
      <c r="D1" t="s">
        <v>122</v>
      </c>
      <c r="E1" t="s">
        <v>128</v>
      </c>
      <c r="F1" t="s">
        <v>121</v>
      </c>
      <c r="G1" t="s">
        <v>129</v>
      </c>
    </row>
    <row r="2" spans="1:7" x14ac:dyDescent="0.15">
      <c r="A2" t="str">
        <f>IF(申込一覧表!K6="","",申込一覧表!B6)</f>
        <v/>
      </c>
      <c r="B2" s="70" t="str">
        <f>申込一覧表!AH6</f>
        <v/>
      </c>
      <c r="C2" s="70" t="str">
        <f>申込一覧表!AL6</f>
        <v/>
      </c>
      <c r="D2" s="70" t="e">
        <f>申込一覧表!AG6</f>
        <v>#VALUE!</v>
      </c>
      <c r="E2">
        <v>0</v>
      </c>
      <c r="F2">
        <v>0</v>
      </c>
      <c r="G2" s="70" t="str">
        <f>申込一覧表!AP6</f>
        <v>999:99.99</v>
      </c>
    </row>
    <row r="3" spans="1:7" x14ac:dyDescent="0.15">
      <c r="A3" t="str">
        <f>IF(申込一覧表!K7="","",申込一覧表!B7)</f>
        <v/>
      </c>
      <c r="B3" s="70" t="str">
        <f>申込一覧表!AH7</f>
        <v/>
      </c>
      <c r="C3" s="70" t="str">
        <f>申込一覧表!AL7</f>
        <v/>
      </c>
      <c r="D3" s="70" t="str">
        <f>申込一覧表!AG7</f>
        <v/>
      </c>
      <c r="E3">
        <v>0</v>
      </c>
      <c r="F3">
        <v>0</v>
      </c>
      <c r="G3" s="70" t="str">
        <f>申込一覧表!AP7</f>
        <v>999:99.99</v>
      </c>
    </row>
    <row r="4" spans="1:7" x14ac:dyDescent="0.15">
      <c r="A4" t="str">
        <f>IF(申込一覧表!K8="","",申込一覧表!B8)</f>
        <v/>
      </c>
      <c r="B4" s="70" t="str">
        <f>申込一覧表!AH8</f>
        <v/>
      </c>
      <c r="C4" s="70" t="str">
        <f>申込一覧表!AL8</f>
        <v/>
      </c>
      <c r="D4" s="70" t="str">
        <f>申込一覧表!AG8</f>
        <v/>
      </c>
      <c r="E4">
        <v>0</v>
      </c>
      <c r="F4">
        <v>0</v>
      </c>
      <c r="G4" s="70" t="str">
        <f>申込一覧表!AP8</f>
        <v>999:99.99</v>
      </c>
    </row>
    <row r="5" spans="1:7" x14ac:dyDescent="0.15">
      <c r="A5" t="str">
        <f>IF(申込一覧表!K9="","",申込一覧表!B9)</f>
        <v/>
      </c>
      <c r="B5" s="70" t="str">
        <f>申込一覧表!AH9</f>
        <v/>
      </c>
      <c r="C5" s="70" t="str">
        <f>申込一覧表!AL9</f>
        <v/>
      </c>
      <c r="D5" s="70" t="str">
        <f>申込一覧表!AG9</f>
        <v/>
      </c>
      <c r="E5">
        <v>0</v>
      </c>
      <c r="F5">
        <v>0</v>
      </c>
      <c r="G5" s="70" t="str">
        <f>申込一覧表!AP9</f>
        <v>999:99.99</v>
      </c>
    </row>
    <row r="6" spans="1:7" x14ac:dyDescent="0.15">
      <c r="A6" t="str">
        <f>IF(申込一覧表!K10="","",申込一覧表!B10)</f>
        <v/>
      </c>
      <c r="B6" s="70" t="str">
        <f>申込一覧表!AH10</f>
        <v/>
      </c>
      <c r="C6" s="70" t="str">
        <f>申込一覧表!AL10</f>
        <v/>
      </c>
      <c r="D6" s="70" t="str">
        <f>申込一覧表!AG10</f>
        <v/>
      </c>
      <c r="E6">
        <v>0</v>
      </c>
      <c r="F6">
        <v>0</v>
      </c>
      <c r="G6" s="70" t="str">
        <f>申込一覧表!AP10</f>
        <v>999:99.99</v>
      </c>
    </row>
    <row r="7" spans="1:7" x14ac:dyDescent="0.15">
      <c r="A7" t="str">
        <f>IF(申込一覧表!K11="","",申込一覧表!B11)</f>
        <v/>
      </c>
      <c r="B7" s="70" t="str">
        <f>申込一覧表!AH11</f>
        <v/>
      </c>
      <c r="C7" s="70" t="str">
        <f>申込一覧表!AL11</f>
        <v/>
      </c>
      <c r="D7" s="70" t="str">
        <f>申込一覧表!AG11</f>
        <v/>
      </c>
      <c r="E7">
        <v>0</v>
      </c>
      <c r="F7">
        <v>0</v>
      </c>
      <c r="G7" s="70" t="str">
        <f>申込一覧表!AP11</f>
        <v>999:99.99</v>
      </c>
    </row>
    <row r="8" spans="1:7" x14ac:dyDescent="0.15">
      <c r="A8" t="str">
        <f>IF(申込一覧表!K12="","",申込一覧表!B12)</f>
        <v/>
      </c>
      <c r="B8" s="70" t="str">
        <f>申込一覧表!AH12</f>
        <v/>
      </c>
      <c r="C8" s="70" t="str">
        <f>申込一覧表!AL12</f>
        <v/>
      </c>
      <c r="D8" s="70" t="str">
        <f>申込一覧表!AG12</f>
        <v/>
      </c>
      <c r="E8">
        <v>0</v>
      </c>
      <c r="F8">
        <v>0</v>
      </c>
      <c r="G8" s="70" t="str">
        <f>申込一覧表!AP12</f>
        <v>999:99.99</v>
      </c>
    </row>
    <row r="9" spans="1:7" x14ac:dyDescent="0.15">
      <c r="A9" t="str">
        <f>IF(申込一覧表!K13="","",申込一覧表!B13)</f>
        <v/>
      </c>
      <c r="B9" s="70" t="str">
        <f>申込一覧表!AH13</f>
        <v/>
      </c>
      <c r="C9" s="70" t="str">
        <f>申込一覧表!AL13</f>
        <v/>
      </c>
      <c r="D9" s="70" t="str">
        <f>申込一覧表!AG13</f>
        <v/>
      </c>
      <c r="E9">
        <v>0</v>
      </c>
      <c r="F9">
        <v>0</v>
      </c>
      <c r="G9" s="70" t="str">
        <f>申込一覧表!AP13</f>
        <v>999:99.99</v>
      </c>
    </row>
    <row r="10" spans="1:7" x14ac:dyDescent="0.15">
      <c r="A10" t="str">
        <f>IF(申込一覧表!K14="","",申込一覧表!B14)</f>
        <v/>
      </c>
      <c r="B10" s="70" t="str">
        <f>申込一覧表!AH14</f>
        <v/>
      </c>
      <c r="C10" s="70" t="str">
        <f>申込一覧表!AL14</f>
        <v/>
      </c>
      <c r="D10" s="70" t="str">
        <f>申込一覧表!AG14</f>
        <v/>
      </c>
      <c r="E10">
        <v>0</v>
      </c>
      <c r="F10">
        <v>0</v>
      </c>
      <c r="G10" s="70" t="str">
        <f>申込一覧表!AP14</f>
        <v>999:99.99</v>
      </c>
    </row>
    <row r="11" spans="1:7" x14ac:dyDescent="0.15">
      <c r="A11" t="str">
        <f>IF(申込一覧表!K15="","",申込一覧表!B15)</f>
        <v/>
      </c>
      <c r="B11" s="70" t="str">
        <f>申込一覧表!AH15</f>
        <v/>
      </c>
      <c r="C11" s="70" t="str">
        <f>申込一覧表!AL15</f>
        <v/>
      </c>
      <c r="D11" s="70" t="str">
        <f>申込一覧表!AG15</f>
        <v/>
      </c>
      <c r="E11">
        <v>0</v>
      </c>
      <c r="F11">
        <v>0</v>
      </c>
      <c r="G11" s="70" t="str">
        <f>申込一覧表!AP15</f>
        <v>999:99.99</v>
      </c>
    </row>
    <row r="12" spans="1:7" x14ac:dyDescent="0.15">
      <c r="A12" t="str">
        <f>IF(申込一覧表!K16="","",申込一覧表!B16)</f>
        <v/>
      </c>
      <c r="B12" s="70" t="str">
        <f>申込一覧表!AH16</f>
        <v/>
      </c>
      <c r="C12" s="70" t="str">
        <f>申込一覧表!AL16</f>
        <v/>
      </c>
      <c r="D12" s="70" t="str">
        <f>申込一覧表!AG16</f>
        <v/>
      </c>
      <c r="E12">
        <v>0</v>
      </c>
      <c r="F12">
        <v>0</v>
      </c>
      <c r="G12" s="70" t="str">
        <f>申込一覧表!AP16</f>
        <v>999:99.99</v>
      </c>
    </row>
    <row r="13" spans="1:7" x14ac:dyDescent="0.15">
      <c r="A13" t="str">
        <f>IF(申込一覧表!K17="","",申込一覧表!B17)</f>
        <v/>
      </c>
      <c r="B13" s="70" t="str">
        <f>申込一覧表!AH17</f>
        <v/>
      </c>
      <c r="C13" s="70" t="str">
        <f>申込一覧表!AL17</f>
        <v/>
      </c>
      <c r="D13" s="70" t="str">
        <f>申込一覧表!AG17</f>
        <v/>
      </c>
      <c r="E13">
        <v>0</v>
      </c>
      <c r="F13">
        <v>0</v>
      </c>
      <c r="G13" s="70" t="str">
        <f>申込一覧表!AP17</f>
        <v>999:99.99</v>
      </c>
    </row>
    <row r="14" spans="1:7" x14ac:dyDescent="0.15">
      <c r="A14" t="str">
        <f>IF(申込一覧表!K18="","",申込一覧表!B18)</f>
        <v/>
      </c>
      <c r="B14" s="70" t="str">
        <f>申込一覧表!AH18</f>
        <v/>
      </c>
      <c r="C14" s="70" t="str">
        <f>申込一覧表!AL18</f>
        <v/>
      </c>
      <c r="D14" s="70" t="str">
        <f>申込一覧表!AG18</f>
        <v/>
      </c>
      <c r="E14">
        <v>0</v>
      </c>
      <c r="F14">
        <v>0</v>
      </c>
      <c r="G14" s="70" t="str">
        <f>申込一覧表!AP18</f>
        <v>999:99.99</v>
      </c>
    </row>
    <row r="15" spans="1:7" x14ac:dyDescent="0.15">
      <c r="A15" t="str">
        <f>IF(申込一覧表!K19="","",申込一覧表!B19)</f>
        <v/>
      </c>
      <c r="B15" s="70" t="str">
        <f>申込一覧表!AH19</f>
        <v/>
      </c>
      <c r="C15" s="70" t="str">
        <f>申込一覧表!AL19</f>
        <v/>
      </c>
      <c r="D15" s="70" t="str">
        <f>申込一覧表!AG19</f>
        <v/>
      </c>
      <c r="E15">
        <v>0</v>
      </c>
      <c r="F15">
        <v>0</v>
      </c>
      <c r="G15" s="70" t="str">
        <f>申込一覧表!AP19</f>
        <v>999:99.99</v>
      </c>
    </row>
    <row r="16" spans="1:7" x14ac:dyDescent="0.15">
      <c r="A16" t="str">
        <f>IF(申込一覧表!K20="","",申込一覧表!B20)</f>
        <v/>
      </c>
      <c r="B16" s="70" t="str">
        <f>申込一覧表!AH20</f>
        <v/>
      </c>
      <c r="C16" s="70" t="str">
        <f>申込一覧表!AL20</f>
        <v/>
      </c>
      <c r="D16" s="70" t="str">
        <f>申込一覧表!AG20</f>
        <v/>
      </c>
      <c r="E16">
        <v>0</v>
      </c>
      <c r="F16">
        <v>0</v>
      </c>
      <c r="G16" s="70" t="str">
        <f>申込一覧表!AP20</f>
        <v>999:99.99</v>
      </c>
    </row>
    <row r="17" spans="1:7" x14ac:dyDescent="0.15">
      <c r="A17" t="str">
        <f>IF(申込一覧表!K21="","",申込一覧表!B21)</f>
        <v/>
      </c>
      <c r="B17" s="70" t="str">
        <f>申込一覧表!AH21</f>
        <v/>
      </c>
      <c r="C17" s="70" t="str">
        <f>申込一覧表!AL21</f>
        <v/>
      </c>
      <c r="D17" s="70" t="str">
        <f>申込一覧表!AG21</f>
        <v/>
      </c>
      <c r="E17">
        <v>0</v>
      </c>
      <c r="F17">
        <v>0</v>
      </c>
      <c r="G17" s="70" t="str">
        <f>申込一覧表!AP21</f>
        <v>999:99.99</v>
      </c>
    </row>
    <row r="18" spans="1:7" x14ac:dyDescent="0.15">
      <c r="A18" t="str">
        <f>IF(申込一覧表!K22="","",申込一覧表!B22)</f>
        <v/>
      </c>
      <c r="B18" s="70" t="str">
        <f>申込一覧表!AH22</f>
        <v/>
      </c>
      <c r="C18" s="70" t="str">
        <f>申込一覧表!AL22</f>
        <v/>
      </c>
      <c r="D18" s="70" t="str">
        <f>申込一覧表!AG22</f>
        <v/>
      </c>
      <c r="E18">
        <v>0</v>
      </c>
      <c r="F18">
        <v>0</v>
      </c>
      <c r="G18" s="70" t="str">
        <f>申込一覧表!AP22</f>
        <v>999:99.99</v>
      </c>
    </row>
    <row r="19" spans="1:7" x14ac:dyDescent="0.15">
      <c r="A19" t="str">
        <f>IF(申込一覧表!K23="","",申込一覧表!B23)</f>
        <v/>
      </c>
      <c r="B19" s="70" t="str">
        <f>申込一覧表!AH23</f>
        <v/>
      </c>
      <c r="C19" s="70" t="str">
        <f>申込一覧表!AL23</f>
        <v/>
      </c>
      <c r="D19" s="70" t="str">
        <f>申込一覧表!AG23</f>
        <v/>
      </c>
      <c r="E19">
        <v>0</v>
      </c>
      <c r="F19">
        <v>0</v>
      </c>
      <c r="G19" s="70" t="str">
        <f>申込一覧表!AP23</f>
        <v>999:99.99</v>
      </c>
    </row>
    <row r="20" spans="1:7" x14ac:dyDescent="0.15">
      <c r="A20" t="str">
        <f>IF(申込一覧表!K24="","",申込一覧表!B24)</f>
        <v/>
      </c>
      <c r="B20" s="70" t="str">
        <f>申込一覧表!AH24</f>
        <v/>
      </c>
      <c r="C20" s="70" t="str">
        <f>申込一覧表!AL24</f>
        <v/>
      </c>
      <c r="D20" s="70" t="str">
        <f>申込一覧表!AG24</f>
        <v/>
      </c>
      <c r="E20">
        <v>0</v>
      </c>
      <c r="F20">
        <v>0</v>
      </c>
      <c r="G20" s="70" t="str">
        <f>申込一覧表!AP24</f>
        <v>999:99.99</v>
      </c>
    </row>
    <row r="21" spans="1:7" x14ac:dyDescent="0.15">
      <c r="A21" t="str">
        <f>IF(申込一覧表!K25="","",申込一覧表!B25)</f>
        <v/>
      </c>
      <c r="B21" s="70" t="str">
        <f>申込一覧表!AH25</f>
        <v/>
      </c>
      <c r="C21" s="70" t="str">
        <f>申込一覧表!AL25</f>
        <v/>
      </c>
      <c r="D21" s="70" t="str">
        <f>申込一覧表!AG25</f>
        <v/>
      </c>
      <c r="E21">
        <v>0</v>
      </c>
      <c r="F21">
        <v>0</v>
      </c>
      <c r="G21" s="70" t="str">
        <f>申込一覧表!AP25</f>
        <v>999:99.99</v>
      </c>
    </row>
    <row r="22" spans="1:7" x14ac:dyDescent="0.15">
      <c r="A22" t="str">
        <f>IF(申込一覧表!K26="","",申込一覧表!B26)</f>
        <v/>
      </c>
      <c r="B22" s="70" t="str">
        <f>申込一覧表!AH26</f>
        <v/>
      </c>
      <c r="C22" s="70" t="str">
        <f>申込一覧表!AL26</f>
        <v/>
      </c>
      <c r="D22" s="70" t="str">
        <f>申込一覧表!AG26</f>
        <v/>
      </c>
      <c r="E22">
        <v>0</v>
      </c>
      <c r="F22">
        <v>0</v>
      </c>
      <c r="G22" s="70" t="str">
        <f>申込一覧表!AP26</f>
        <v>999:99.99</v>
      </c>
    </row>
    <row r="23" spans="1:7" x14ac:dyDescent="0.15">
      <c r="A23" t="str">
        <f>IF(申込一覧表!K27="","",申込一覧表!B27)</f>
        <v/>
      </c>
      <c r="B23" s="70" t="str">
        <f>申込一覧表!AH27</f>
        <v/>
      </c>
      <c r="C23" s="70" t="str">
        <f>申込一覧表!AL27</f>
        <v/>
      </c>
      <c r="D23" s="70" t="str">
        <f>申込一覧表!AG27</f>
        <v/>
      </c>
      <c r="E23">
        <v>0</v>
      </c>
      <c r="F23">
        <v>0</v>
      </c>
      <c r="G23" s="70" t="str">
        <f>申込一覧表!AP27</f>
        <v>999:99.99</v>
      </c>
    </row>
    <row r="24" spans="1:7" x14ac:dyDescent="0.15">
      <c r="A24" t="str">
        <f>IF(申込一覧表!K28="","",申込一覧表!B28)</f>
        <v/>
      </c>
      <c r="B24" s="70" t="str">
        <f>申込一覧表!AH28</f>
        <v/>
      </c>
      <c r="C24" s="70" t="str">
        <f>申込一覧表!AL28</f>
        <v/>
      </c>
      <c r="D24" s="70" t="str">
        <f>申込一覧表!AG28</f>
        <v/>
      </c>
      <c r="E24">
        <v>0</v>
      </c>
      <c r="F24">
        <v>0</v>
      </c>
      <c r="G24" s="70" t="str">
        <f>申込一覧表!AP28</f>
        <v>999:99.99</v>
      </c>
    </row>
    <row r="25" spans="1:7" x14ac:dyDescent="0.15">
      <c r="A25" t="str">
        <f>IF(申込一覧表!K29="","",申込一覧表!B29)</f>
        <v/>
      </c>
      <c r="B25" s="70" t="str">
        <f>申込一覧表!AH29</f>
        <v/>
      </c>
      <c r="C25" s="70" t="str">
        <f>申込一覧表!AL29</f>
        <v/>
      </c>
      <c r="D25" s="70" t="str">
        <f>申込一覧表!AG29</f>
        <v/>
      </c>
      <c r="E25">
        <v>0</v>
      </c>
      <c r="F25">
        <v>0</v>
      </c>
      <c r="G25" s="70" t="str">
        <f>申込一覧表!AP29</f>
        <v>999:99.99</v>
      </c>
    </row>
    <row r="26" spans="1:7" x14ac:dyDescent="0.15">
      <c r="A26" t="str">
        <f>IF(申込一覧表!K30="","",申込一覧表!B30)</f>
        <v/>
      </c>
      <c r="B26" s="70" t="str">
        <f>申込一覧表!AH30</f>
        <v/>
      </c>
      <c r="C26" s="70" t="str">
        <f>申込一覧表!AL30</f>
        <v/>
      </c>
      <c r="D26" s="70" t="str">
        <f>申込一覧表!AG30</f>
        <v/>
      </c>
      <c r="E26">
        <v>0</v>
      </c>
      <c r="F26">
        <v>0</v>
      </c>
      <c r="G26" s="70" t="str">
        <f>申込一覧表!AP30</f>
        <v>999:99.99</v>
      </c>
    </row>
    <row r="27" spans="1:7" x14ac:dyDescent="0.15">
      <c r="A27" t="str">
        <f>IF(申込一覧表!K31="","",申込一覧表!B31)</f>
        <v/>
      </c>
      <c r="B27" s="70" t="str">
        <f>申込一覧表!AH31</f>
        <v/>
      </c>
      <c r="C27" s="70" t="str">
        <f>申込一覧表!AL31</f>
        <v/>
      </c>
      <c r="D27" s="70" t="str">
        <f>申込一覧表!AG31</f>
        <v/>
      </c>
      <c r="E27">
        <v>0</v>
      </c>
      <c r="F27">
        <v>0</v>
      </c>
      <c r="G27" s="70" t="str">
        <f>申込一覧表!AP31</f>
        <v>999:99.99</v>
      </c>
    </row>
    <row r="28" spans="1:7" x14ac:dyDescent="0.15">
      <c r="A28" t="str">
        <f>IF(申込一覧表!K32="","",申込一覧表!B32)</f>
        <v/>
      </c>
      <c r="B28" s="70" t="str">
        <f>申込一覧表!AH32</f>
        <v/>
      </c>
      <c r="C28" s="70" t="str">
        <f>申込一覧表!AL32</f>
        <v/>
      </c>
      <c r="D28" s="70" t="str">
        <f>申込一覧表!AG32</f>
        <v/>
      </c>
      <c r="E28">
        <v>0</v>
      </c>
      <c r="F28">
        <v>0</v>
      </c>
      <c r="G28" s="70" t="str">
        <f>申込一覧表!AP32</f>
        <v>999:99.99</v>
      </c>
    </row>
    <row r="29" spans="1:7" x14ac:dyDescent="0.15">
      <c r="A29" t="str">
        <f>IF(申込一覧表!K33="","",申込一覧表!B33)</f>
        <v/>
      </c>
      <c r="B29" s="70" t="str">
        <f>申込一覧表!AH33</f>
        <v/>
      </c>
      <c r="C29" s="70" t="str">
        <f>申込一覧表!AL33</f>
        <v/>
      </c>
      <c r="D29" s="70" t="str">
        <f>申込一覧表!AG33</f>
        <v/>
      </c>
      <c r="E29">
        <v>0</v>
      </c>
      <c r="F29">
        <v>0</v>
      </c>
      <c r="G29" s="70" t="str">
        <f>申込一覧表!AP33</f>
        <v>999:99.99</v>
      </c>
    </row>
    <row r="30" spans="1:7" x14ac:dyDescent="0.15">
      <c r="A30" t="str">
        <f>IF(申込一覧表!K34="","",申込一覧表!B34)</f>
        <v/>
      </c>
      <c r="B30" s="70" t="str">
        <f>申込一覧表!AH34</f>
        <v/>
      </c>
      <c r="C30" s="70" t="str">
        <f>申込一覧表!AL34</f>
        <v/>
      </c>
      <c r="D30" s="70" t="str">
        <f>申込一覧表!AG34</f>
        <v/>
      </c>
      <c r="E30">
        <v>0</v>
      </c>
      <c r="F30">
        <v>0</v>
      </c>
      <c r="G30" s="70" t="str">
        <f>申込一覧表!AP34</f>
        <v>999:99.99</v>
      </c>
    </row>
    <row r="31" spans="1:7" x14ac:dyDescent="0.15">
      <c r="A31" t="str">
        <f>IF(申込一覧表!K35="","",申込一覧表!B35)</f>
        <v/>
      </c>
      <c r="B31" s="70" t="str">
        <f>申込一覧表!AH35</f>
        <v/>
      </c>
      <c r="C31" s="70" t="str">
        <f>申込一覧表!AL35</f>
        <v/>
      </c>
      <c r="D31" s="70" t="str">
        <f>申込一覧表!AG35</f>
        <v/>
      </c>
      <c r="E31">
        <v>0</v>
      </c>
      <c r="F31">
        <v>0</v>
      </c>
      <c r="G31" s="70" t="str">
        <f>申込一覧表!AP35</f>
        <v>999:99.99</v>
      </c>
    </row>
    <row r="32" spans="1:7" x14ac:dyDescent="0.15">
      <c r="A32" t="str">
        <f>IF(申込一覧表!K36="","",申込一覧表!B36)</f>
        <v/>
      </c>
      <c r="B32" s="70" t="str">
        <f>申込一覧表!AH36</f>
        <v/>
      </c>
      <c r="C32" s="70" t="str">
        <f>申込一覧表!AL36</f>
        <v/>
      </c>
      <c r="D32" s="70" t="str">
        <f>申込一覧表!AG36</f>
        <v/>
      </c>
      <c r="E32">
        <v>0</v>
      </c>
      <c r="F32">
        <v>0</v>
      </c>
      <c r="G32" s="70" t="str">
        <f>申込一覧表!AP36</f>
        <v>999:99.99</v>
      </c>
    </row>
    <row r="33" spans="1:7" x14ac:dyDescent="0.15">
      <c r="A33" t="str">
        <f>IF(申込一覧表!K37="","",申込一覧表!B37)</f>
        <v/>
      </c>
      <c r="B33" s="70" t="str">
        <f>申込一覧表!AH37</f>
        <v/>
      </c>
      <c r="C33" s="70" t="str">
        <f>申込一覧表!AL37</f>
        <v/>
      </c>
      <c r="D33" s="70" t="str">
        <f>申込一覧表!AG37</f>
        <v/>
      </c>
      <c r="E33">
        <v>0</v>
      </c>
      <c r="F33">
        <v>0</v>
      </c>
      <c r="G33" s="70" t="str">
        <f>申込一覧表!AP37</f>
        <v>999:99.99</v>
      </c>
    </row>
    <row r="34" spans="1:7" x14ac:dyDescent="0.15">
      <c r="A34" t="str">
        <f>IF(申込一覧表!K38="","",申込一覧表!B38)</f>
        <v/>
      </c>
      <c r="B34" s="70" t="str">
        <f>申込一覧表!AH38</f>
        <v/>
      </c>
      <c r="C34" s="70" t="str">
        <f>申込一覧表!AL38</f>
        <v/>
      </c>
      <c r="D34" s="70" t="str">
        <f>申込一覧表!AG38</f>
        <v/>
      </c>
      <c r="E34">
        <v>0</v>
      </c>
      <c r="F34">
        <v>0</v>
      </c>
      <c r="G34" s="70" t="str">
        <f>申込一覧表!AP38</f>
        <v>999:99.99</v>
      </c>
    </row>
    <row r="35" spans="1:7" x14ac:dyDescent="0.15">
      <c r="A35" t="str">
        <f>IF(申込一覧表!K39="","",申込一覧表!B39)</f>
        <v/>
      </c>
      <c r="B35" s="70" t="str">
        <f>申込一覧表!AH39</f>
        <v/>
      </c>
      <c r="C35" s="70" t="str">
        <f>申込一覧表!AL39</f>
        <v/>
      </c>
      <c r="D35" s="70" t="str">
        <f>申込一覧表!AG39</f>
        <v/>
      </c>
      <c r="E35">
        <v>0</v>
      </c>
      <c r="F35">
        <v>0</v>
      </c>
      <c r="G35" s="70" t="str">
        <f>申込一覧表!AP39</f>
        <v>999:99.99</v>
      </c>
    </row>
    <row r="36" spans="1:7" x14ac:dyDescent="0.15">
      <c r="A36" t="str">
        <f>IF(申込一覧表!K40="","",申込一覧表!B40)</f>
        <v/>
      </c>
      <c r="B36" s="70" t="str">
        <f>申込一覧表!AH40</f>
        <v/>
      </c>
      <c r="C36" s="70" t="str">
        <f>申込一覧表!AL40</f>
        <v/>
      </c>
      <c r="D36" s="70" t="str">
        <f>申込一覧表!AG40</f>
        <v/>
      </c>
      <c r="E36">
        <v>0</v>
      </c>
      <c r="F36">
        <v>0</v>
      </c>
      <c r="G36" s="70" t="str">
        <f>申込一覧表!AP40</f>
        <v>999:99.99</v>
      </c>
    </row>
    <row r="37" spans="1:7" x14ac:dyDescent="0.15">
      <c r="A37" t="str">
        <f>IF(申込一覧表!K41="","",申込一覧表!B41)</f>
        <v/>
      </c>
      <c r="B37" s="70" t="str">
        <f>申込一覧表!AH41</f>
        <v/>
      </c>
      <c r="C37" s="70" t="str">
        <f>申込一覧表!AL41</f>
        <v/>
      </c>
      <c r="D37" s="70" t="str">
        <f>申込一覧表!AG41</f>
        <v/>
      </c>
      <c r="E37">
        <v>0</v>
      </c>
      <c r="F37">
        <v>0</v>
      </c>
      <c r="G37" s="70" t="str">
        <f>申込一覧表!AP41</f>
        <v>999:99.99</v>
      </c>
    </row>
    <row r="38" spans="1:7" x14ac:dyDescent="0.15">
      <c r="A38" t="str">
        <f>IF(申込一覧表!K42="","",申込一覧表!B42)</f>
        <v/>
      </c>
      <c r="B38" s="70" t="str">
        <f>申込一覧表!AH42</f>
        <v/>
      </c>
      <c r="C38" s="70" t="str">
        <f>申込一覧表!AL42</f>
        <v/>
      </c>
      <c r="D38" s="70" t="str">
        <f>申込一覧表!AG42</f>
        <v/>
      </c>
      <c r="E38">
        <v>0</v>
      </c>
      <c r="F38">
        <v>0</v>
      </c>
      <c r="G38" s="70" t="str">
        <f>申込一覧表!AP42</f>
        <v>999:99.99</v>
      </c>
    </row>
    <row r="39" spans="1:7" x14ac:dyDescent="0.15">
      <c r="A39" t="str">
        <f>IF(申込一覧表!K43="","",申込一覧表!B43)</f>
        <v/>
      </c>
      <c r="B39" s="70" t="str">
        <f>申込一覧表!AH43</f>
        <v/>
      </c>
      <c r="C39" s="70" t="str">
        <f>申込一覧表!AL43</f>
        <v/>
      </c>
      <c r="D39" s="70" t="str">
        <f>申込一覧表!AG43</f>
        <v/>
      </c>
      <c r="E39">
        <v>0</v>
      </c>
      <c r="F39">
        <v>0</v>
      </c>
      <c r="G39" s="70" t="str">
        <f>申込一覧表!AP43</f>
        <v>999:99.99</v>
      </c>
    </row>
    <row r="40" spans="1:7" x14ac:dyDescent="0.15">
      <c r="A40" t="str">
        <f>IF(申込一覧表!K44="","",申込一覧表!B44)</f>
        <v/>
      </c>
      <c r="B40" s="70" t="str">
        <f>申込一覧表!AH44</f>
        <v/>
      </c>
      <c r="C40" s="70" t="str">
        <f>申込一覧表!AL44</f>
        <v/>
      </c>
      <c r="D40" s="70" t="str">
        <f>申込一覧表!AG44</f>
        <v/>
      </c>
      <c r="E40">
        <v>0</v>
      </c>
      <c r="F40">
        <v>0</v>
      </c>
      <c r="G40" s="70" t="str">
        <f>申込一覧表!AP44</f>
        <v>999:99.99</v>
      </c>
    </row>
    <row r="41" spans="1:7" x14ac:dyDescent="0.15">
      <c r="A41" s="65" t="str">
        <f>IF(申込一覧表!K45="","",申込一覧表!B45)</f>
        <v/>
      </c>
      <c r="B41" s="65" t="str">
        <f>申込一覧表!AH45</f>
        <v/>
      </c>
      <c r="C41" s="65" t="str">
        <f>申込一覧表!AL45</f>
        <v/>
      </c>
      <c r="D41" s="65" t="str">
        <f>申込一覧表!AG45</f>
        <v/>
      </c>
      <c r="E41" s="65">
        <v>0</v>
      </c>
      <c r="F41" s="65">
        <v>0</v>
      </c>
      <c r="G41" s="65" t="str">
        <f>申込一覧表!AP45</f>
        <v>999:99.99</v>
      </c>
    </row>
    <row r="43" spans="1:7" x14ac:dyDescent="0.15">
      <c r="A43" s="65"/>
      <c r="B43" s="65"/>
      <c r="C43" s="65"/>
      <c r="D43" s="65"/>
      <c r="E43" s="65"/>
      <c r="F43" s="65"/>
      <c r="G43" s="65"/>
    </row>
    <row r="44" spans="1:7" x14ac:dyDescent="0.15">
      <c r="A44" t="str">
        <f>IF(申込一覧表!K48="","",申込一覧表!B48)</f>
        <v/>
      </c>
      <c r="B44" s="71" t="str">
        <f>申込一覧表!AH48</f>
        <v/>
      </c>
      <c r="C44" s="71" t="str">
        <f>申込一覧表!AL48</f>
        <v/>
      </c>
      <c r="D44" s="71" t="str">
        <f>申込一覧表!AG48</f>
        <v/>
      </c>
      <c r="E44">
        <v>0</v>
      </c>
      <c r="F44">
        <v>5</v>
      </c>
      <c r="G44" s="71" t="str">
        <f>申込一覧表!AP48</f>
        <v>999:99.99</v>
      </c>
    </row>
    <row r="45" spans="1:7" x14ac:dyDescent="0.15">
      <c r="A45" t="str">
        <f>IF(申込一覧表!K49="","",申込一覧表!B49)</f>
        <v/>
      </c>
      <c r="B45" s="70" t="str">
        <f>申込一覧表!AH49</f>
        <v/>
      </c>
      <c r="C45" s="70" t="str">
        <f>申込一覧表!AL49</f>
        <v/>
      </c>
      <c r="D45" s="70" t="str">
        <f>申込一覧表!AG49</f>
        <v/>
      </c>
      <c r="E45">
        <v>0</v>
      </c>
      <c r="F45">
        <v>5</v>
      </c>
      <c r="G45" s="70" t="str">
        <f>申込一覧表!AP49</f>
        <v>999:99.99</v>
      </c>
    </row>
    <row r="46" spans="1:7" x14ac:dyDescent="0.15">
      <c r="A46" t="str">
        <f>IF(申込一覧表!K50="","",申込一覧表!B50)</f>
        <v/>
      </c>
      <c r="B46" s="70" t="str">
        <f>申込一覧表!AH50</f>
        <v/>
      </c>
      <c r="C46" s="70" t="str">
        <f>申込一覧表!AL50</f>
        <v/>
      </c>
      <c r="D46" s="70" t="str">
        <f>申込一覧表!AG50</f>
        <v/>
      </c>
      <c r="E46">
        <v>0</v>
      </c>
      <c r="F46">
        <v>5</v>
      </c>
      <c r="G46" s="70" t="str">
        <f>申込一覧表!AP50</f>
        <v>999:99.99</v>
      </c>
    </row>
    <row r="47" spans="1:7" x14ac:dyDescent="0.15">
      <c r="A47" t="str">
        <f>IF(申込一覧表!K51="","",申込一覧表!B51)</f>
        <v/>
      </c>
      <c r="B47" s="70" t="str">
        <f>申込一覧表!AH51</f>
        <v/>
      </c>
      <c r="C47" s="70" t="str">
        <f>申込一覧表!AL51</f>
        <v/>
      </c>
      <c r="D47" s="70" t="str">
        <f>申込一覧表!AG51</f>
        <v/>
      </c>
      <c r="E47">
        <v>0</v>
      </c>
      <c r="F47">
        <v>5</v>
      </c>
      <c r="G47" s="70" t="str">
        <f>申込一覧表!AP51</f>
        <v>999:99.99</v>
      </c>
    </row>
    <row r="48" spans="1:7" x14ac:dyDescent="0.15">
      <c r="A48" t="str">
        <f>IF(申込一覧表!K52="","",申込一覧表!B52)</f>
        <v/>
      </c>
      <c r="B48" s="70" t="str">
        <f>申込一覧表!AH52</f>
        <v/>
      </c>
      <c r="C48" s="70" t="str">
        <f>申込一覧表!AL52</f>
        <v/>
      </c>
      <c r="D48" s="70" t="str">
        <f>申込一覧表!AG52</f>
        <v/>
      </c>
      <c r="E48">
        <v>0</v>
      </c>
      <c r="F48">
        <v>5</v>
      </c>
      <c r="G48" s="70" t="str">
        <f>申込一覧表!AP52</f>
        <v>999:99.99</v>
      </c>
    </row>
    <row r="49" spans="1:7" x14ac:dyDescent="0.15">
      <c r="A49" t="str">
        <f>IF(申込一覧表!K53="","",申込一覧表!B53)</f>
        <v/>
      </c>
      <c r="B49" s="70" t="str">
        <f>申込一覧表!AH53</f>
        <v/>
      </c>
      <c r="C49" s="70" t="str">
        <f>申込一覧表!AL53</f>
        <v/>
      </c>
      <c r="D49" s="70" t="str">
        <f>申込一覧表!AG53</f>
        <v/>
      </c>
      <c r="E49">
        <v>0</v>
      </c>
      <c r="F49">
        <v>5</v>
      </c>
      <c r="G49" s="70" t="str">
        <f>申込一覧表!AP53</f>
        <v>999:99.99</v>
      </c>
    </row>
    <row r="50" spans="1:7" x14ac:dyDescent="0.15">
      <c r="A50" t="str">
        <f>IF(申込一覧表!K54="","",申込一覧表!B54)</f>
        <v/>
      </c>
      <c r="B50" s="70" t="str">
        <f>申込一覧表!AH54</f>
        <v/>
      </c>
      <c r="C50" s="70" t="str">
        <f>申込一覧表!AL54</f>
        <v/>
      </c>
      <c r="D50" s="70" t="str">
        <f>申込一覧表!AG54</f>
        <v/>
      </c>
      <c r="E50">
        <v>0</v>
      </c>
      <c r="F50">
        <v>5</v>
      </c>
      <c r="G50" s="70" t="str">
        <f>申込一覧表!AP54</f>
        <v>999:99.99</v>
      </c>
    </row>
    <row r="51" spans="1:7" x14ac:dyDescent="0.15">
      <c r="A51" t="str">
        <f>IF(申込一覧表!K55="","",申込一覧表!B55)</f>
        <v/>
      </c>
      <c r="B51" s="70" t="str">
        <f>申込一覧表!AH55</f>
        <v/>
      </c>
      <c r="C51" s="70" t="str">
        <f>申込一覧表!AL55</f>
        <v/>
      </c>
      <c r="D51" s="70" t="str">
        <f>申込一覧表!AG55</f>
        <v/>
      </c>
      <c r="E51">
        <v>0</v>
      </c>
      <c r="F51">
        <v>5</v>
      </c>
      <c r="G51" s="70" t="str">
        <f>申込一覧表!AP55</f>
        <v>999:99.99</v>
      </c>
    </row>
    <row r="52" spans="1:7" x14ac:dyDescent="0.15">
      <c r="A52" t="str">
        <f>IF(申込一覧表!K56="","",申込一覧表!B56)</f>
        <v/>
      </c>
      <c r="B52" s="70" t="str">
        <f>申込一覧表!AH56</f>
        <v/>
      </c>
      <c r="C52" s="70" t="str">
        <f>申込一覧表!AL56</f>
        <v/>
      </c>
      <c r="D52" s="70" t="str">
        <f>申込一覧表!AG56</f>
        <v/>
      </c>
      <c r="E52">
        <v>0</v>
      </c>
      <c r="F52">
        <v>5</v>
      </c>
      <c r="G52" s="70" t="str">
        <f>申込一覧表!AP56</f>
        <v>999:99.99</v>
      </c>
    </row>
    <row r="53" spans="1:7" x14ac:dyDescent="0.15">
      <c r="A53" t="str">
        <f>IF(申込一覧表!K57="","",申込一覧表!B57)</f>
        <v/>
      </c>
      <c r="B53" s="70" t="str">
        <f>申込一覧表!AH57</f>
        <v/>
      </c>
      <c r="C53" s="70" t="str">
        <f>申込一覧表!AL57</f>
        <v/>
      </c>
      <c r="D53" s="70" t="str">
        <f>申込一覧表!AG57</f>
        <v/>
      </c>
      <c r="E53">
        <v>0</v>
      </c>
      <c r="F53">
        <v>5</v>
      </c>
      <c r="G53" s="70" t="str">
        <f>申込一覧表!AP57</f>
        <v>999:99.99</v>
      </c>
    </row>
    <row r="54" spans="1:7" x14ac:dyDescent="0.15">
      <c r="A54" t="str">
        <f>IF(申込一覧表!K58="","",申込一覧表!B58)</f>
        <v/>
      </c>
      <c r="B54" s="70" t="str">
        <f>申込一覧表!AH58</f>
        <v/>
      </c>
      <c r="C54" s="70" t="str">
        <f>申込一覧表!AL58</f>
        <v/>
      </c>
      <c r="D54" s="70" t="str">
        <f>申込一覧表!AG58</f>
        <v/>
      </c>
      <c r="E54">
        <v>0</v>
      </c>
      <c r="F54">
        <v>5</v>
      </c>
      <c r="G54" s="70" t="str">
        <f>申込一覧表!AP58</f>
        <v>999:99.99</v>
      </c>
    </row>
    <row r="55" spans="1:7" x14ac:dyDescent="0.15">
      <c r="A55" t="str">
        <f>IF(申込一覧表!K59="","",申込一覧表!B59)</f>
        <v/>
      </c>
      <c r="B55" s="70" t="str">
        <f>申込一覧表!AH59</f>
        <v/>
      </c>
      <c r="C55" s="70" t="str">
        <f>申込一覧表!AL59</f>
        <v/>
      </c>
      <c r="D55" s="70" t="str">
        <f>申込一覧表!AG59</f>
        <v/>
      </c>
      <c r="E55">
        <v>0</v>
      </c>
      <c r="F55">
        <v>5</v>
      </c>
      <c r="G55" s="70" t="str">
        <f>申込一覧表!AP59</f>
        <v>999:99.99</v>
      </c>
    </row>
    <row r="56" spans="1:7" x14ac:dyDescent="0.15">
      <c r="A56" t="str">
        <f>IF(申込一覧表!K60="","",申込一覧表!B60)</f>
        <v/>
      </c>
      <c r="B56" s="70" t="str">
        <f>申込一覧表!AH60</f>
        <v/>
      </c>
      <c r="C56" s="70" t="str">
        <f>申込一覧表!AL60</f>
        <v/>
      </c>
      <c r="D56" s="70" t="str">
        <f>申込一覧表!AG60</f>
        <v/>
      </c>
      <c r="E56">
        <v>0</v>
      </c>
      <c r="F56">
        <v>5</v>
      </c>
      <c r="G56" s="70" t="str">
        <f>申込一覧表!AP60</f>
        <v>999:99.99</v>
      </c>
    </row>
    <row r="57" spans="1:7" x14ac:dyDescent="0.15">
      <c r="A57" t="str">
        <f>IF(申込一覧表!K61="","",申込一覧表!B61)</f>
        <v/>
      </c>
      <c r="B57" s="70" t="str">
        <f>申込一覧表!AH61</f>
        <v/>
      </c>
      <c r="C57" s="70" t="str">
        <f>申込一覧表!AL61</f>
        <v/>
      </c>
      <c r="D57" s="70" t="str">
        <f>申込一覧表!AG61</f>
        <v/>
      </c>
      <c r="E57">
        <v>0</v>
      </c>
      <c r="F57">
        <v>5</v>
      </c>
      <c r="G57" s="70" t="str">
        <f>申込一覧表!AP61</f>
        <v>999:99.99</v>
      </c>
    </row>
    <row r="58" spans="1:7" x14ac:dyDescent="0.15">
      <c r="A58" t="str">
        <f>IF(申込一覧表!K62="","",申込一覧表!B62)</f>
        <v/>
      </c>
      <c r="B58" s="70" t="str">
        <f>申込一覧表!AH62</f>
        <v/>
      </c>
      <c r="C58" s="70" t="str">
        <f>申込一覧表!AL62</f>
        <v/>
      </c>
      <c r="D58" s="70" t="str">
        <f>申込一覧表!AG62</f>
        <v/>
      </c>
      <c r="E58">
        <v>0</v>
      </c>
      <c r="F58">
        <v>5</v>
      </c>
      <c r="G58" s="70" t="str">
        <f>申込一覧表!AP62</f>
        <v>999:99.99</v>
      </c>
    </row>
    <row r="59" spans="1:7" x14ac:dyDescent="0.15">
      <c r="A59" t="str">
        <f>IF(申込一覧表!K63="","",申込一覧表!B63)</f>
        <v/>
      </c>
      <c r="B59" s="70" t="str">
        <f>申込一覧表!AH63</f>
        <v/>
      </c>
      <c r="C59" s="70" t="str">
        <f>申込一覧表!AL63</f>
        <v/>
      </c>
      <c r="D59" s="70" t="str">
        <f>申込一覧表!AG63</f>
        <v/>
      </c>
      <c r="E59">
        <v>0</v>
      </c>
      <c r="F59">
        <v>5</v>
      </c>
      <c r="G59" s="70" t="str">
        <f>申込一覧表!AP63</f>
        <v>999:99.99</v>
      </c>
    </row>
    <row r="60" spans="1:7" x14ac:dyDescent="0.15">
      <c r="A60" t="str">
        <f>IF(申込一覧表!K64="","",申込一覧表!B64)</f>
        <v/>
      </c>
      <c r="B60" s="70" t="str">
        <f>申込一覧表!AH64</f>
        <v/>
      </c>
      <c r="C60" s="70" t="str">
        <f>申込一覧表!AL64</f>
        <v/>
      </c>
      <c r="D60" s="70" t="str">
        <f>申込一覧表!AG64</f>
        <v/>
      </c>
      <c r="E60">
        <v>0</v>
      </c>
      <c r="F60">
        <v>5</v>
      </c>
      <c r="G60" s="70" t="str">
        <f>申込一覧表!AP64</f>
        <v>999:99.99</v>
      </c>
    </row>
    <row r="61" spans="1:7" x14ac:dyDescent="0.15">
      <c r="A61" t="str">
        <f>IF(申込一覧表!K65="","",申込一覧表!B65)</f>
        <v/>
      </c>
      <c r="B61" s="70" t="str">
        <f>申込一覧表!AH65</f>
        <v/>
      </c>
      <c r="C61" s="70" t="str">
        <f>申込一覧表!AL65</f>
        <v/>
      </c>
      <c r="D61" s="70" t="str">
        <f>申込一覧表!AG65</f>
        <v/>
      </c>
      <c r="E61">
        <v>0</v>
      </c>
      <c r="F61">
        <v>5</v>
      </c>
      <c r="G61" s="70" t="str">
        <f>申込一覧表!AP65</f>
        <v>999:99.99</v>
      </c>
    </row>
    <row r="62" spans="1:7" x14ac:dyDescent="0.15">
      <c r="A62" t="str">
        <f>IF(申込一覧表!K66="","",申込一覧表!B66)</f>
        <v/>
      </c>
      <c r="B62" s="70" t="str">
        <f>申込一覧表!AH66</f>
        <v/>
      </c>
      <c r="C62" s="70" t="str">
        <f>申込一覧表!AL66</f>
        <v/>
      </c>
      <c r="D62" s="70" t="str">
        <f>申込一覧表!AG66</f>
        <v/>
      </c>
      <c r="E62">
        <v>0</v>
      </c>
      <c r="F62">
        <v>5</v>
      </c>
      <c r="G62" s="70" t="str">
        <f>申込一覧表!AP66</f>
        <v>999:99.99</v>
      </c>
    </row>
    <row r="63" spans="1:7" x14ac:dyDescent="0.15">
      <c r="A63" t="str">
        <f>IF(申込一覧表!K67="","",申込一覧表!B67)</f>
        <v/>
      </c>
      <c r="B63" s="70" t="str">
        <f>申込一覧表!AH67</f>
        <v/>
      </c>
      <c r="C63" s="70" t="str">
        <f>申込一覧表!AL67</f>
        <v/>
      </c>
      <c r="D63" s="70" t="str">
        <f>申込一覧表!AG67</f>
        <v/>
      </c>
      <c r="E63">
        <v>0</v>
      </c>
      <c r="F63">
        <v>5</v>
      </c>
      <c r="G63" s="70" t="str">
        <f>申込一覧表!AP67</f>
        <v>999:99.99</v>
      </c>
    </row>
    <row r="64" spans="1:7" x14ac:dyDescent="0.15">
      <c r="A64" t="str">
        <f>IF(申込一覧表!K68="","",申込一覧表!B68)</f>
        <v/>
      </c>
      <c r="B64" s="70" t="str">
        <f>申込一覧表!AH68</f>
        <v/>
      </c>
      <c r="C64" s="70" t="str">
        <f>申込一覧表!AL68</f>
        <v/>
      </c>
      <c r="D64" s="70" t="str">
        <f>申込一覧表!AG68</f>
        <v/>
      </c>
      <c r="E64">
        <v>0</v>
      </c>
      <c r="F64">
        <v>5</v>
      </c>
      <c r="G64" s="70" t="str">
        <f>申込一覧表!AP68</f>
        <v>999:99.99</v>
      </c>
    </row>
    <row r="65" spans="1:7" x14ac:dyDescent="0.15">
      <c r="A65" t="str">
        <f>IF(申込一覧表!K69="","",申込一覧表!B69)</f>
        <v/>
      </c>
      <c r="B65" s="70" t="str">
        <f>申込一覧表!AH69</f>
        <v/>
      </c>
      <c r="C65" s="70" t="str">
        <f>申込一覧表!AL69</f>
        <v/>
      </c>
      <c r="D65" s="70" t="str">
        <f>申込一覧表!AG69</f>
        <v/>
      </c>
      <c r="E65">
        <v>0</v>
      </c>
      <c r="F65">
        <v>5</v>
      </c>
      <c r="G65" s="70" t="str">
        <f>申込一覧表!AP69</f>
        <v>999:99.99</v>
      </c>
    </row>
    <row r="66" spans="1:7" x14ac:dyDescent="0.15">
      <c r="A66" t="str">
        <f>IF(申込一覧表!K70="","",申込一覧表!B70)</f>
        <v/>
      </c>
      <c r="B66" s="70" t="str">
        <f>申込一覧表!AH70</f>
        <v/>
      </c>
      <c r="C66" s="70" t="str">
        <f>申込一覧表!AL70</f>
        <v/>
      </c>
      <c r="D66" s="70" t="str">
        <f>申込一覧表!AG70</f>
        <v/>
      </c>
      <c r="E66">
        <v>0</v>
      </c>
      <c r="F66">
        <v>5</v>
      </c>
      <c r="G66" s="70" t="str">
        <f>申込一覧表!AP70</f>
        <v>999:99.99</v>
      </c>
    </row>
    <row r="67" spans="1:7" x14ac:dyDescent="0.15">
      <c r="A67" t="str">
        <f>IF(申込一覧表!K71="","",申込一覧表!B71)</f>
        <v/>
      </c>
      <c r="B67" s="70" t="str">
        <f>申込一覧表!AH71</f>
        <v/>
      </c>
      <c r="C67" s="70" t="str">
        <f>申込一覧表!AL71</f>
        <v/>
      </c>
      <c r="D67" s="70" t="str">
        <f>申込一覧表!AG71</f>
        <v/>
      </c>
      <c r="E67">
        <v>0</v>
      </c>
      <c r="F67">
        <v>5</v>
      </c>
      <c r="G67" s="70" t="str">
        <f>申込一覧表!AP71</f>
        <v>999:99.99</v>
      </c>
    </row>
    <row r="68" spans="1:7" x14ac:dyDescent="0.15">
      <c r="A68" t="str">
        <f>IF(申込一覧表!K72="","",申込一覧表!B72)</f>
        <v/>
      </c>
      <c r="B68" s="70" t="str">
        <f>申込一覧表!AH72</f>
        <v/>
      </c>
      <c r="C68" s="70" t="str">
        <f>申込一覧表!AL72</f>
        <v/>
      </c>
      <c r="D68" s="70" t="str">
        <f>申込一覧表!AG72</f>
        <v/>
      </c>
      <c r="E68">
        <v>0</v>
      </c>
      <c r="F68">
        <v>5</v>
      </c>
      <c r="G68" s="70" t="str">
        <f>申込一覧表!AP72</f>
        <v>999:99.99</v>
      </c>
    </row>
    <row r="69" spans="1:7" x14ac:dyDescent="0.15">
      <c r="A69" t="str">
        <f>IF(申込一覧表!K73="","",申込一覧表!B73)</f>
        <v/>
      </c>
      <c r="B69" s="70" t="str">
        <f>申込一覧表!AH73</f>
        <v/>
      </c>
      <c r="C69" s="70" t="str">
        <f>申込一覧表!AL73</f>
        <v/>
      </c>
      <c r="D69" s="70" t="str">
        <f>申込一覧表!AG73</f>
        <v/>
      </c>
      <c r="E69">
        <v>0</v>
      </c>
      <c r="F69">
        <v>5</v>
      </c>
      <c r="G69" s="70" t="str">
        <f>申込一覧表!AP73</f>
        <v>999:99.99</v>
      </c>
    </row>
    <row r="70" spans="1:7" x14ac:dyDescent="0.15">
      <c r="A70" t="str">
        <f>IF(申込一覧表!K74="","",申込一覧表!B74)</f>
        <v/>
      </c>
      <c r="B70" s="70" t="str">
        <f>申込一覧表!AH74</f>
        <v/>
      </c>
      <c r="C70" s="70" t="str">
        <f>申込一覧表!AL74</f>
        <v/>
      </c>
      <c r="D70" s="70" t="str">
        <f>申込一覧表!AG74</f>
        <v/>
      </c>
      <c r="E70">
        <v>0</v>
      </c>
      <c r="F70">
        <v>5</v>
      </c>
      <c r="G70" s="70" t="str">
        <f>申込一覧表!AP74</f>
        <v>999:99.99</v>
      </c>
    </row>
    <row r="71" spans="1:7" x14ac:dyDescent="0.15">
      <c r="A71" t="str">
        <f>IF(申込一覧表!K75="","",申込一覧表!B75)</f>
        <v/>
      </c>
      <c r="B71" s="70" t="str">
        <f>申込一覧表!AH75</f>
        <v/>
      </c>
      <c r="C71" s="70" t="str">
        <f>申込一覧表!AL75</f>
        <v/>
      </c>
      <c r="D71" s="70" t="str">
        <f>申込一覧表!AG75</f>
        <v/>
      </c>
      <c r="E71">
        <v>0</v>
      </c>
      <c r="F71">
        <v>5</v>
      </c>
      <c r="G71" s="70" t="str">
        <f>申込一覧表!AP75</f>
        <v>999:99.99</v>
      </c>
    </row>
    <row r="72" spans="1:7" x14ac:dyDescent="0.15">
      <c r="A72" t="str">
        <f>IF(申込一覧表!K76="","",申込一覧表!B76)</f>
        <v/>
      </c>
      <c r="B72" s="70" t="str">
        <f>申込一覧表!AH76</f>
        <v/>
      </c>
      <c r="C72" s="70" t="str">
        <f>申込一覧表!AL76</f>
        <v/>
      </c>
      <c r="D72" s="70" t="str">
        <f>申込一覧表!AG76</f>
        <v/>
      </c>
      <c r="E72">
        <v>0</v>
      </c>
      <c r="F72">
        <v>5</v>
      </c>
      <c r="G72" s="70" t="str">
        <f>申込一覧表!AP76</f>
        <v>999:99.99</v>
      </c>
    </row>
    <row r="73" spans="1:7" x14ac:dyDescent="0.15">
      <c r="A73" t="str">
        <f>IF(申込一覧表!K77="","",申込一覧表!B77)</f>
        <v/>
      </c>
      <c r="B73" s="70" t="str">
        <f>申込一覧表!AH77</f>
        <v/>
      </c>
      <c r="C73" s="70" t="str">
        <f>申込一覧表!AL77</f>
        <v/>
      </c>
      <c r="D73" s="70" t="str">
        <f>申込一覧表!AG77</f>
        <v/>
      </c>
      <c r="E73">
        <v>0</v>
      </c>
      <c r="F73">
        <v>5</v>
      </c>
      <c r="G73" s="70" t="str">
        <f>申込一覧表!AP77</f>
        <v>999:99.99</v>
      </c>
    </row>
    <row r="74" spans="1:7" x14ac:dyDescent="0.15">
      <c r="A74" t="str">
        <f>IF(申込一覧表!K78="","",申込一覧表!B78)</f>
        <v/>
      </c>
      <c r="B74" s="70" t="str">
        <f>申込一覧表!AH78</f>
        <v/>
      </c>
      <c r="C74" s="70" t="str">
        <f>申込一覧表!AL78</f>
        <v/>
      </c>
      <c r="D74" s="70" t="str">
        <f>申込一覧表!AG78</f>
        <v/>
      </c>
      <c r="E74">
        <v>0</v>
      </c>
      <c r="F74">
        <v>5</v>
      </c>
      <c r="G74" s="70" t="str">
        <f>申込一覧表!AP78</f>
        <v>999:99.99</v>
      </c>
    </row>
    <row r="75" spans="1:7" x14ac:dyDescent="0.15">
      <c r="A75" t="str">
        <f>IF(申込一覧表!K79="","",申込一覧表!B79)</f>
        <v/>
      </c>
      <c r="B75" s="70" t="str">
        <f>申込一覧表!AH79</f>
        <v/>
      </c>
      <c r="C75" s="70" t="str">
        <f>申込一覧表!AL79</f>
        <v/>
      </c>
      <c r="D75" s="70" t="str">
        <f>申込一覧表!AG79</f>
        <v/>
      </c>
      <c r="E75">
        <v>0</v>
      </c>
      <c r="F75">
        <v>5</v>
      </c>
      <c r="G75" s="70" t="str">
        <f>申込一覧表!AP79</f>
        <v>999:99.99</v>
      </c>
    </row>
    <row r="76" spans="1:7" x14ac:dyDescent="0.15">
      <c r="A76" t="str">
        <f>IF(申込一覧表!K80="","",申込一覧表!B80)</f>
        <v/>
      </c>
      <c r="B76" s="70" t="str">
        <f>申込一覧表!AH80</f>
        <v/>
      </c>
      <c r="C76" s="70" t="str">
        <f>申込一覧表!AL80</f>
        <v/>
      </c>
      <c r="D76" s="70" t="str">
        <f>申込一覧表!AG80</f>
        <v/>
      </c>
      <c r="E76">
        <v>0</v>
      </c>
      <c r="F76">
        <v>5</v>
      </c>
      <c r="G76" s="70" t="str">
        <f>申込一覧表!AP80</f>
        <v>999:99.99</v>
      </c>
    </row>
    <row r="77" spans="1:7" x14ac:dyDescent="0.15">
      <c r="A77" t="str">
        <f>IF(申込一覧表!K81="","",申込一覧表!B81)</f>
        <v/>
      </c>
      <c r="B77" s="70" t="str">
        <f>申込一覧表!AH81</f>
        <v/>
      </c>
      <c r="C77" s="70" t="str">
        <f>申込一覧表!AL81</f>
        <v/>
      </c>
      <c r="D77" s="70" t="str">
        <f>申込一覧表!AG81</f>
        <v/>
      </c>
      <c r="E77">
        <v>0</v>
      </c>
      <c r="F77">
        <v>5</v>
      </c>
      <c r="G77" s="70" t="str">
        <f>申込一覧表!AP81</f>
        <v>999:99.99</v>
      </c>
    </row>
    <row r="78" spans="1:7" x14ac:dyDescent="0.15">
      <c r="A78" t="str">
        <f>IF(申込一覧表!K82="","",申込一覧表!B82)</f>
        <v/>
      </c>
      <c r="B78" s="70" t="str">
        <f>申込一覧表!AH82</f>
        <v/>
      </c>
      <c r="C78" s="70" t="str">
        <f>申込一覧表!AL82</f>
        <v/>
      </c>
      <c r="D78" s="70" t="str">
        <f>申込一覧表!AG82</f>
        <v/>
      </c>
      <c r="E78">
        <v>0</v>
      </c>
      <c r="F78">
        <v>5</v>
      </c>
      <c r="G78" s="70" t="str">
        <f>申込一覧表!AP82</f>
        <v>999:99.99</v>
      </c>
    </row>
    <row r="79" spans="1:7" x14ac:dyDescent="0.15">
      <c r="A79" t="str">
        <f>IF(申込一覧表!K83="","",申込一覧表!B83)</f>
        <v/>
      </c>
      <c r="B79" s="70" t="str">
        <f>申込一覧表!AH83</f>
        <v/>
      </c>
      <c r="C79" s="70" t="str">
        <f>申込一覧表!AL83</f>
        <v/>
      </c>
      <c r="D79" s="70" t="str">
        <f>申込一覧表!AG83</f>
        <v/>
      </c>
      <c r="E79">
        <v>0</v>
      </c>
      <c r="F79">
        <v>5</v>
      </c>
      <c r="G79" s="70" t="str">
        <f>申込一覧表!AP83</f>
        <v>999:99.99</v>
      </c>
    </row>
    <row r="80" spans="1:7" x14ac:dyDescent="0.15">
      <c r="A80" t="str">
        <f>IF(申込一覧表!K84="","",申込一覧表!B84)</f>
        <v/>
      </c>
      <c r="B80" s="70" t="str">
        <f>申込一覧表!AH84</f>
        <v/>
      </c>
      <c r="C80" s="70" t="str">
        <f>申込一覧表!AL84</f>
        <v/>
      </c>
      <c r="D80" s="70" t="str">
        <f>申込一覧表!AG84</f>
        <v/>
      </c>
      <c r="E80">
        <v>0</v>
      </c>
      <c r="F80">
        <v>5</v>
      </c>
      <c r="G80" s="70" t="str">
        <f>申込一覧表!AP84</f>
        <v>999:99.99</v>
      </c>
    </row>
    <row r="81" spans="1:7" x14ac:dyDescent="0.15">
      <c r="A81" t="str">
        <f>IF(申込一覧表!K85="","",申込一覧表!B85)</f>
        <v/>
      </c>
      <c r="B81" s="70" t="str">
        <f>申込一覧表!AH85</f>
        <v/>
      </c>
      <c r="C81" s="70" t="str">
        <f>申込一覧表!AL85</f>
        <v/>
      </c>
      <c r="D81" s="70" t="str">
        <f>申込一覧表!AG85</f>
        <v/>
      </c>
      <c r="E81">
        <v>0</v>
      </c>
      <c r="F81">
        <v>5</v>
      </c>
      <c r="G81" s="70" t="str">
        <f>申込一覧表!AP85</f>
        <v>999:99.99</v>
      </c>
    </row>
    <row r="82" spans="1:7" x14ac:dyDescent="0.15">
      <c r="A82" t="str">
        <f>IF(申込一覧表!K86="","",申込一覧表!B86)</f>
        <v/>
      </c>
      <c r="B82" s="70" t="str">
        <f>申込一覧表!AH86</f>
        <v/>
      </c>
      <c r="C82" s="70" t="str">
        <f>申込一覧表!AL86</f>
        <v/>
      </c>
      <c r="D82" s="70" t="str">
        <f>申込一覧表!AG86</f>
        <v/>
      </c>
      <c r="E82">
        <v>0</v>
      </c>
      <c r="F82">
        <v>5</v>
      </c>
      <c r="G82" s="70" t="str">
        <f>申込一覧表!AP86</f>
        <v>999:99.99</v>
      </c>
    </row>
    <row r="83" spans="1:7" x14ac:dyDescent="0.15">
      <c r="A83" s="65" t="str">
        <f>IF(申込一覧表!K87="","",申込一覧表!B87)</f>
        <v/>
      </c>
      <c r="B83" s="65" t="str">
        <f>申込一覧表!AH87</f>
        <v/>
      </c>
      <c r="C83" s="65" t="str">
        <f>申込一覧表!AL87</f>
        <v/>
      </c>
      <c r="D83" s="65" t="str">
        <f>申込一覧表!AG87</f>
        <v/>
      </c>
      <c r="E83" s="65">
        <v>0</v>
      </c>
      <c r="F83" s="65">
        <v>5</v>
      </c>
      <c r="G83" s="65" t="str">
        <f>申込一覧表!AP87</f>
        <v>999:99.99</v>
      </c>
    </row>
    <row r="84" spans="1:7" x14ac:dyDescent="0.15">
      <c r="A84" t="str">
        <f>IF(申込一覧表!N6="","",申込一覧表!B6)</f>
        <v/>
      </c>
      <c r="B84" s="71" t="str">
        <f>申込一覧表!AI6</f>
        <v/>
      </c>
      <c r="C84" s="71" t="str">
        <f>申込一覧表!AM6</f>
        <v/>
      </c>
      <c r="D84" s="71" t="e">
        <f>申込一覧表!AG6</f>
        <v>#VALUE!</v>
      </c>
      <c r="E84">
        <v>0</v>
      </c>
      <c r="F84" s="67">
        <v>0</v>
      </c>
      <c r="G84" s="71" t="str">
        <f>申込一覧表!AQ6</f>
        <v>999:99.99</v>
      </c>
    </row>
    <row r="85" spans="1:7" x14ac:dyDescent="0.15">
      <c r="A85" t="str">
        <f>IF(申込一覧表!N7="","",申込一覧表!B7)</f>
        <v/>
      </c>
      <c r="B85" s="70" t="str">
        <f>申込一覧表!AI7</f>
        <v/>
      </c>
      <c r="C85" s="70" t="str">
        <f>申込一覧表!AM7</f>
        <v/>
      </c>
      <c r="D85" s="70" t="str">
        <f>申込一覧表!AG7</f>
        <v/>
      </c>
      <c r="E85">
        <v>0</v>
      </c>
      <c r="F85" s="67">
        <v>0</v>
      </c>
      <c r="G85" s="70" t="str">
        <f>申込一覧表!AQ7</f>
        <v>999:99.99</v>
      </c>
    </row>
    <row r="86" spans="1:7" x14ac:dyDescent="0.15">
      <c r="A86" t="str">
        <f>IF(申込一覧表!N8="","",申込一覧表!B8)</f>
        <v/>
      </c>
      <c r="B86" s="70" t="str">
        <f>申込一覧表!AI8</f>
        <v/>
      </c>
      <c r="C86" s="70" t="str">
        <f>申込一覧表!AM8</f>
        <v/>
      </c>
      <c r="D86" s="70" t="str">
        <f>申込一覧表!AG8</f>
        <v/>
      </c>
      <c r="E86">
        <v>0</v>
      </c>
      <c r="F86" s="67">
        <v>0</v>
      </c>
      <c r="G86" s="70" t="str">
        <f>申込一覧表!AQ8</f>
        <v>999:99.99</v>
      </c>
    </row>
    <row r="87" spans="1:7" x14ac:dyDescent="0.15">
      <c r="A87" t="str">
        <f>IF(申込一覧表!N9="","",申込一覧表!B9)</f>
        <v/>
      </c>
      <c r="B87" s="70" t="str">
        <f>申込一覧表!AI9</f>
        <v/>
      </c>
      <c r="C87" s="70" t="str">
        <f>申込一覧表!AM9</f>
        <v/>
      </c>
      <c r="D87" s="70" t="str">
        <f>申込一覧表!AG9</f>
        <v/>
      </c>
      <c r="E87">
        <v>0</v>
      </c>
      <c r="F87" s="67">
        <v>0</v>
      </c>
      <c r="G87" s="70" t="str">
        <f>申込一覧表!AQ9</f>
        <v>999:99.99</v>
      </c>
    </row>
    <row r="88" spans="1:7" x14ac:dyDescent="0.15">
      <c r="A88" t="str">
        <f>IF(申込一覧表!N10="","",申込一覧表!B10)</f>
        <v/>
      </c>
      <c r="B88" s="70" t="str">
        <f>申込一覧表!AI10</f>
        <v/>
      </c>
      <c r="C88" s="70" t="str">
        <f>申込一覧表!AM10</f>
        <v/>
      </c>
      <c r="D88" s="70" t="str">
        <f>申込一覧表!AG10</f>
        <v/>
      </c>
      <c r="E88">
        <v>0</v>
      </c>
      <c r="F88" s="67">
        <v>0</v>
      </c>
      <c r="G88" s="70" t="str">
        <f>申込一覧表!AQ10</f>
        <v>999:99.99</v>
      </c>
    </row>
    <row r="89" spans="1:7" x14ac:dyDescent="0.15">
      <c r="A89" t="str">
        <f>IF(申込一覧表!N11="","",申込一覧表!B11)</f>
        <v/>
      </c>
      <c r="B89" s="70" t="str">
        <f>申込一覧表!AI11</f>
        <v/>
      </c>
      <c r="C89" s="70" t="str">
        <f>申込一覧表!AM11</f>
        <v/>
      </c>
      <c r="D89" s="70" t="str">
        <f>申込一覧表!AG11</f>
        <v/>
      </c>
      <c r="E89">
        <v>0</v>
      </c>
      <c r="F89" s="67">
        <v>0</v>
      </c>
      <c r="G89" s="70" t="str">
        <f>申込一覧表!AQ11</f>
        <v>999:99.99</v>
      </c>
    </row>
    <row r="90" spans="1:7" x14ac:dyDescent="0.15">
      <c r="A90" t="str">
        <f>IF(申込一覧表!N12="","",申込一覧表!B12)</f>
        <v/>
      </c>
      <c r="B90" s="70" t="str">
        <f>申込一覧表!AI12</f>
        <v/>
      </c>
      <c r="C90" s="70" t="str">
        <f>申込一覧表!AM12</f>
        <v/>
      </c>
      <c r="D90" s="70" t="str">
        <f>申込一覧表!AG12</f>
        <v/>
      </c>
      <c r="E90">
        <v>0</v>
      </c>
      <c r="F90" s="67">
        <v>0</v>
      </c>
      <c r="G90" s="70" t="str">
        <f>申込一覧表!AQ12</f>
        <v>999:99.99</v>
      </c>
    </row>
    <row r="91" spans="1:7" x14ac:dyDescent="0.15">
      <c r="A91" t="str">
        <f>IF(申込一覧表!N13="","",申込一覧表!B13)</f>
        <v/>
      </c>
      <c r="B91" s="70" t="str">
        <f>申込一覧表!AI13</f>
        <v/>
      </c>
      <c r="C91" s="70" t="str">
        <f>申込一覧表!AM13</f>
        <v/>
      </c>
      <c r="D91" s="70" t="str">
        <f>申込一覧表!AG13</f>
        <v/>
      </c>
      <c r="E91">
        <v>0</v>
      </c>
      <c r="F91" s="67">
        <v>0</v>
      </c>
      <c r="G91" s="70" t="str">
        <f>申込一覧表!AQ13</f>
        <v>999:99.99</v>
      </c>
    </row>
    <row r="92" spans="1:7" x14ac:dyDescent="0.15">
      <c r="A92" t="str">
        <f>IF(申込一覧表!N14="","",申込一覧表!B14)</f>
        <v/>
      </c>
      <c r="B92" s="70" t="str">
        <f>申込一覧表!AI14</f>
        <v/>
      </c>
      <c r="C92" s="70" t="str">
        <f>申込一覧表!AM14</f>
        <v/>
      </c>
      <c r="D92" s="70" t="str">
        <f>申込一覧表!AG14</f>
        <v/>
      </c>
      <c r="E92">
        <v>0</v>
      </c>
      <c r="F92" s="67">
        <v>0</v>
      </c>
      <c r="G92" s="70" t="str">
        <f>申込一覧表!AQ14</f>
        <v>999:99.99</v>
      </c>
    </row>
    <row r="93" spans="1:7" x14ac:dyDescent="0.15">
      <c r="A93" t="str">
        <f>IF(申込一覧表!N15="","",申込一覧表!B15)</f>
        <v/>
      </c>
      <c r="B93" s="70" t="str">
        <f>申込一覧表!AI15</f>
        <v/>
      </c>
      <c r="C93" s="70" t="str">
        <f>申込一覧表!AM15</f>
        <v/>
      </c>
      <c r="D93" s="70" t="str">
        <f>申込一覧表!AG15</f>
        <v/>
      </c>
      <c r="E93">
        <v>0</v>
      </c>
      <c r="F93" s="67">
        <v>0</v>
      </c>
      <c r="G93" s="70" t="str">
        <f>申込一覧表!AQ15</f>
        <v>999:99.99</v>
      </c>
    </row>
    <row r="94" spans="1:7" x14ac:dyDescent="0.15">
      <c r="A94" t="str">
        <f>IF(申込一覧表!N16="","",申込一覧表!B16)</f>
        <v/>
      </c>
      <c r="B94" s="70" t="str">
        <f>申込一覧表!AI16</f>
        <v/>
      </c>
      <c r="C94" s="70" t="str">
        <f>申込一覧表!AM16</f>
        <v/>
      </c>
      <c r="D94" s="70" t="str">
        <f>申込一覧表!AG16</f>
        <v/>
      </c>
      <c r="E94">
        <v>0</v>
      </c>
      <c r="F94" s="67">
        <v>0</v>
      </c>
      <c r="G94" s="70" t="str">
        <f>申込一覧表!AQ16</f>
        <v>999:99.99</v>
      </c>
    </row>
    <row r="95" spans="1:7" x14ac:dyDescent="0.15">
      <c r="A95" t="str">
        <f>IF(申込一覧表!N17="","",申込一覧表!B17)</f>
        <v/>
      </c>
      <c r="B95" s="70" t="str">
        <f>申込一覧表!AI17</f>
        <v/>
      </c>
      <c r="C95" s="70" t="str">
        <f>申込一覧表!AM17</f>
        <v/>
      </c>
      <c r="D95" s="70" t="str">
        <f>申込一覧表!AG17</f>
        <v/>
      </c>
      <c r="E95">
        <v>0</v>
      </c>
      <c r="F95" s="67">
        <v>0</v>
      </c>
      <c r="G95" s="70" t="str">
        <f>申込一覧表!AQ17</f>
        <v>999:99.99</v>
      </c>
    </row>
    <row r="96" spans="1:7" x14ac:dyDescent="0.15">
      <c r="A96" t="str">
        <f>IF(申込一覧表!N18="","",申込一覧表!B18)</f>
        <v/>
      </c>
      <c r="B96" s="70" t="str">
        <f>申込一覧表!AI18</f>
        <v/>
      </c>
      <c r="C96" s="70" t="str">
        <f>申込一覧表!AM18</f>
        <v/>
      </c>
      <c r="D96" s="70" t="str">
        <f>申込一覧表!AG18</f>
        <v/>
      </c>
      <c r="E96">
        <v>0</v>
      </c>
      <c r="F96" s="67">
        <v>0</v>
      </c>
      <c r="G96" s="70" t="str">
        <f>申込一覧表!AQ18</f>
        <v>999:99.99</v>
      </c>
    </row>
    <row r="97" spans="1:7" x14ac:dyDescent="0.15">
      <c r="A97" t="str">
        <f>IF(申込一覧表!N19="","",申込一覧表!B19)</f>
        <v/>
      </c>
      <c r="B97" s="70" t="str">
        <f>申込一覧表!AI19</f>
        <v/>
      </c>
      <c r="C97" s="70" t="str">
        <f>申込一覧表!AM19</f>
        <v/>
      </c>
      <c r="D97" s="70" t="str">
        <f>申込一覧表!AG19</f>
        <v/>
      </c>
      <c r="E97">
        <v>0</v>
      </c>
      <c r="F97" s="67">
        <v>0</v>
      </c>
      <c r="G97" s="70" t="str">
        <f>申込一覧表!AQ19</f>
        <v>999:99.99</v>
      </c>
    </row>
    <row r="98" spans="1:7" x14ac:dyDescent="0.15">
      <c r="A98" t="str">
        <f>IF(申込一覧表!N20="","",申込一覧表!B20)</f>
        <v/>
      </c>
      <c r="B98" s="70" t="str">
        <f>申込一覧表!AI20</f>
        <v/>
      </c>
      <c r="C98" s="70" t="str">
        <f>申込一覧表!AM20</f>
        <v/>
      </c>
      <c r="D98" s="70" t="str">
        <f>申込一覧表!AG20</f>
        <v/>
      </c>
      <c r="E98">
        <v>0</v>
      </c>
      <c r="F98" s="67">
        <v>0</v>
      </c>
      <c r="G98" s="70" t="str">
        <f>申込一覧表!AQ20</f>
        <v>999:99.99</v>
      </c>
    </row>
    <row r="99" spans="1:7" x14ac:dyDescent="0.15">
      <c r="A99" t="str">
        <f>IF(申込一覧表!N21="","",申込一覧表!B21)</f>
        <v/>
      </c>
      <c r="B99" s="70" t="str">
        <f>申込一覧表!AI21</f>
        <v/>
      </c>
      <c r="C99" s="70" t="str">
        <f>申込一覧表!AM21</f>
        <v/>
      </c>
      <c r="D99" s="70" t="str">
        <f>申込一覧表!AG21</f>
        <v/>
      </c>
      <c r="E99">
        <v>0</v>
      </c>
      <c r="F99" s="67">
        <v>0</v>
      </c>
      <c r="G99" s="70" t="str">
        <f>申込一覧表!AQ21</f>
        <v>999:99.99</v>
      </c>
    </row>
    <row r="100" spans="1:7" x14ac:dyDescent="0.15">
      <c r="A100" t="str">
        <f>IF(申込一覧表!N22="","",申込一覧表!B22)</f>
        <v/>
      </c>
      <c r="B100" s="70" t="str">
        <f>申込一覧表!AI22</f>
        <v/>
      </c>
      <c r="C100" s="70" t="str">
        <f>申込一覧表!AM22</f>
        <v/>
      </c>
      <c r="D100" s="70" t="str">
        <f>申込一覧表!AG22</f>
        <v/>
      </c>
      <c r="E100">
        <v>0</v>
      </c>
      <c r="F100" s="67">
        <v>0</v>
      </c>
      <c r="G100" s="70" t="str">
        <f>申込一覧表!AQ22</f>
        <v>999:99.99</v>
      </c>
    </row>
    <row r="101" spans="1:7" x14ac:dyDescent="0.15">
      <c r="A101" t="str">
        <f>IF(申込一覧表!N23="","",申込一覧表!B23)</f>
        <v/>
      </c>
      <c r="B101" s="70" t="str">
        <f>申込一覧表!AI23</f>
        <v/>
      </c>
      <c r="C101" s="70" t="str">
        <f>申込一覧表!AM23</f>
        <v/>
      </c>
      <c r="D101" s="70" t="str">
        <f>申込一覧表!AG23</f>
        <v/>
      </c>
      <c r="E101">
        <v>0</v>
      </c>
      <c r="F101" s="67">
        <v>0</v>
      </c>
      <c r="G101" s="70" t="str">
        <f>申込一覧表!AQ23</f>
        <v>999:99.99</v>
      </c>
    </row>
    <row r="102" spans="1:7" x14ac:dyDescent="0.15">
      <c r="A102" t="str">
        <f>IF(申込一覧表!N24="","",申込一覧表!B24)</f>
        <v/>
      </c>
      <c r="B102" s="70" t="str">
        <f>申込一覧表!AI24</f>
        <v/>
      </c>
      <c r="C102" s="70" t="str">
        <f>申込一覧表!AM24</f>
        <v/>
      </c>
      <c r="D102" s="70" t="str">
        <f>申込一覧表!AG24</f>
        <v/>
      </c>
      <c r="E102">
        <v>0</v>
      </c>
      <c r="F102" s="67">
        <v>0</v>
      </c>
      <c r="G102" s="70" t="str">
        <f>申込一覧表!AQ24</f>
        <v>999:99.99</v>
      </c>
    </row>
    <row r="103" spans="1:7" x14ac:dyDescent="0.15">
      <c r="A103" t="str">
        <f>IF(申込一覧表!N25="","",申込一覧表!B25)</f>
        <v/>
      </c>
      <c r="B103" s="70" t="str">
        <f>申込一覧表!AI25</f>
        <v/>
      </c>
      <c r="C103" s="70" t="str">
        <f>申込一覧表!AM25</f>
        <v/>
      </c>
      <c r="D103" s="70" t="str">
        <f>申込一覧表!AG25</f>
        <v/>
      </c>
      <c r="E103">
        <v>0</v>
      </c>
      <c r="F103" s="67">
        <v>0</v>
      </c>
      <c r="G103" s="70" t="str">
        <f>申込一覧表!AQ25</f>
        <v>999:99.99</v>
      </c>
    </row>
    <row r="104" spans="1:7" x14ac:dyDescent="0.15">
      <c r="A104" t="str">
        <f>IF(申込一覧表!N26="","",申込一覧表!B26)</f>
        <v/>
      </c>
      <c r="B104" s="70" t="str">
        <f>申込一覧表!AI26</f>
        <v/>
      </c>
      <c r="C104" s="70" t="str">
        <f>申込一覧表!AM26</f>
        <v/>
      </c>
      <c r="D104" s="70" t="str">
        <f>申込一覧表!AG26</f>
        <v/>
      </c>
      <c r="E104">
        <v>0</v>
      </c>
      <c r="F104" s="67">
        <v>0</v>
      </c>
      <c r="G104" s="70" t="str">
        <f>申込一覧表!AQ26</f>
        <v>999:99.99</v>
      </c>
    </row>
    <row r="105" spans="1:7" x14ac:dyDescent="0.15">
      <c r="A105" t="str">
        <f>IF(申込一覧表!N27="","",申込一覧表!B27)</f>
        <v/>
      </c>
      <c r="B105" s="70" t="str">
        <f>申込一覧表!AI27</f>
        <v/>
      </c>
      <c r="C105" s="70" t="str">
        <f>申込一覧表!AM27</f>
        <v/>
      </c>
      <c r="D105" s="70" t="str">
        <f>申込一覧表!AG27</f>
        <v/>
      </c>
      <c r="E105">
        <v>0</v>
      </c>
      <c r="F105" s="67">
        <v>0</v>
      </c>
      <c r="G105" s="70" t="str">
        <f>申込一覧表!AQ27</f>
        <v>999:99.99</v>
      </c>
    </row>
    <row r="106" spans="1:7" x14ac:dyDescent="0.15">
      <c r="A106" t="str">
        <f>IF(申込一覧表!N28="","",申込一覧表!B28)</f>
        <v/>
      </c>
      <c r="B106" s="70" t="str">
        <f>申込一覧表!AI28</f>
        <v/>
      </c>
      <c r="C106" s="70" t="str">
        <f>申込一覧表!AM28</f>
        <v/>
      </c>
      <c r="D106" s="70" t="str">
        <f>申込一覧表!AG28</f>
        <v/>
      </c>
      <c r="E106">
        <v>0</v>
      </c>
      <c r="F106" s="67">
        <v>0</v>
      </c>
      <c r="G106" s="70" t="str">
        <f>申込一覧表!AQ28</f>
        <v>999:99.99</v>
      </c>
    </row>
    <row r="107" spans="1:7" x14ac:dyDescent="0.15">
      <c r="A107" t="str">
        <f>IF(申込一覧表!N29="","",申込一覧表!B29)</f>
        <v/>
      </c>
      <c r="B107" s="70" t="str">
        <f>申込一覧表!AI29</f>
        <v/>
      </c>
      <c r="C107" s="70" t="str">
        <f>申込一覧表!AM29</f>
        <v/>
      </c>
      <c r="D107" s="70" t="str">
        <f>申込一覧表!AG29</f>
        <v/>
      </c>
      <c r="E107">
        <v>0</v>
      </c>
      <c r="F107" s="67">
        <v>0</v>
      </c>
      <c r="G107" s="70" t="str">
        <f>申込一覧表!AQ29</f>
        <v>999:99.99</v>
      </c>
    </row>
    <row r="108" spans="1:7" x14ac:dyDescent="0.15">
      <c r="A108" t="str">
        <f>IF(申込一覧表!N30="","",申込一覧表!B30)</f>
        <v/>
      </c>
      <c r="B108" s="70" t="str">
        <f>申込一覧表!AI30</f>
        <v/>
      </c>
      <c r="C108" s="70" t="str">
        <f>申込一覧表!AM30</f>
        <v/>
      </c>
      <c r="D108" s="70" t="str">
        <f>申込一覧表!AG30</f>
        <v/>
      </c>
      <c r="E108">
        <v>0</v>
      </c>
      <c r="F108" s="67">
        <v>0</v>
      </c>
      <c r="G108" s="70" t="str">
        <f>申込一覧表!AQ30</f>
        <v>999:99.99</v>
      </c>
    </row>
    <row r="109" spans="1:7" x14ac:dyDescent="0.15">
      <c r="A109" t="str">
        <f>IF(申込一覧表!N31="","",申込一覧表!B31)</f>
        <v/>
      </c>
      <c r="B109" s="70" t="str">
        <f>申込一覧表!AI31</f>
        <v/>
      </c>
      <c r="C109" s="70" t="str">
        <f>申込一覧表!AM31</f>
        <v/>
      </c>
      <c r="D109" s="70" t="str">
        <f>申込一覧表!AG31</f>
        <v/>
      </c>
      <c r="E109">
        <v>0</v>
      </c>
      <c r="F109" s="67">
        <v>0</v>
      </c>
      <c r="G109" s="70" t="str">
        <f>申込一覧表!AQ31</f>
        <v>999:99.99</v>
      </c>
    </row>
    <row r="110" spans="1:7" x14ac:dyDescent="0.15">
      <c r="A110" t="str">
        <f>IF(申込一覧表!N32="","",申込一覧表!B32)</f>
        <v/>
      </c>
      <c r="B110" s="70" t="str">
        <f>申込一覧表!AI32</f>
        <v/>
      </c>
      <c r="C110" s="70" t="str">
        <f>申込一覧表!AM32</f>
        <v/>
      </c>
      <c r="D110" s="70" t="str">
        <f>申込一覧表!AG32</f>
        <v/>
      </c>
      <c r="E110">
        <v>0</v>
      </c>
      <c r="F110" s="67">
        <v>0</v>
      </c>
      <c r="G110" s="70" t="str">
        <f>申込一覧表!AQ32</f>
        <v>999:99.99</v>
      </c>
    </row>
    <row r="111" spans="1:7" x14ac:dyDescent="0.15">
      <c r="A111" t="str">
        <f>IF(申込一覧表!N33="","",申込一覧表!B33)</f>
        <v/>
      </c>
      <c r="B111" s="70" t="str">
        <f>申込一覧表!AI33</f>
        <v/>
      </c>
      <c r="C111" s="70" t="str">
        <f>申込一覧表!AM33</f>
        <v/>
      </c>
      <c r="D111" s="70" t="str">
        <f>申込一覧表!AG33</f>
        <v/>
      </c>
      <c r="E111">
        <v>0</v>
      </c>
      <c r="F111" s="67">
        <v>0</v>
      </c>
      <c r="G111" s="70" t="str">
        <f>申込一覧表!AQ33</f>
        <v>999:99.99</v>
      </c>
    </row>
    <row r="112" spans="1:7" x14ac:dyDescent="0.15">
      <c r="A112" t="str">
        <f>IF(申込一覧表!N34="","",申込一覧表!B34)</f>
        <v/>
      </c>
      <c r="B112" s="70" t="str">
        <f>申込一覧表!AI34</f>
        <v/>
      </c>
      <c r="C112" s="70" t="str">
        <f>申込一覧表!AM34</f>
        <v/>
      </c>
      <c r="D112" s="70" t="str">
        <f>申込一覧表!AG34</f>
        <v/>
      </c>
      <c r="E112">
        <v>0</v>
      </c>
      <c r="F112" s="67">
        <v>0</v>
      </c>
      <c r="G112" s="70" t="str">
        <f>申込一覧表!AQ34</f>
        <v>999:99.99</v>
      </c>
    </row>
    <row r="113" spans="1:7" x14ac:dyDescent="0.15">
      <c r="A113" t="str">
        <f>IF(申込一覧表!N35="","",申込一覧表!B35)</f>
        <v/>
      </c>
      <c r="B113" s="70" t="str">
        <f>申込一覧表!AI35</f>
        <v/>
      </c>
      <c r="C113" s="70" t="str">
        <f>申込一覧表!AM35</f>
        <v/>
      </c>
      <c r="D113" s="70" t="str">
        <f>申込一覧表!AG35</f>
        <v/>
      </c>
      <c r="E113">
        <v>0</v>
      </c>
      <c r="F113" s="67">
        <v>0</v>
      </c>
      <c r="G113" s="70" t="str">
        <f>申込一覧表!AQ35</f>
        <v>999:99.99</v>
      </c>
    </row>
    <row r="114" spans="1:7" x14ac:dyDescent="0.15">
      <c r="A114" t="str">
        <f>IF(申込一覧表!N36="","",申込一覧表!B36)</f>
        <v/>
      </c>
      <c r="B114" s="70" t="str">
        <f>申込一覧表!AI36</f>
        <v/>
      </c>
      <c r="C114" s="70" t="str">
        <f>申込一覧表!AM36</f>
        <v/>
      </c>
      <c r="D114" s="70" t="str">
        <f>申込一覧表!AG36</f>
        <v/>
      </c>
      <c r="E114">
        <v>0</v>
      </c>
      <c r="F114" s="67">
        <v>0</v>
      </c>
      <c r="G114" s="70" t="str">
        <f>申込一覧表!AQ36</f>
        <v>999:99.99</v>
      </c>
    </row>
    <row r="115" spans="1:7" x14ac:dyDescent="0.15">
      <c r="A115" t="str">
        <f>IF(申込一覧表!N37="","",申込一覧表!B37)</f>
        <v/>
      </c>
      <c r="B115" s="70" t="str">
        <f>申込一覧表!AI37</f>
        <v/>
      </c>
      <c r="C115" s="70" t="str">
        <f>申込一覧表!AM37</f>
        <v/>
      </c>
      <c r="D115" s="70" t="str">
        <f>申込一覧表!AG37</f>
        <v/>
      </c>
      <c r="E115">
        <v>0</v>
      </c>
      <c r="F115" s="67">
        <v>0</v>
      </c>
      <c r="G115" s="70" t="str">
        <f>申込一覧表!AQ37</f>
        <v>999:99.99</v>
      </c>
    </row>
    <row r="116" spans="1:7" x14ac:dyDescent="0.15">
      <c r="A116" t="str">
        <f>IF(申込一覧表!N38="","",申込一覧表!B38)</f>
        <v/>
      </c>
      <c r="B116" s="70" t="str">
        <f>申込一覧表!AI38</f>
        <v/>
      </c>
      <c r="C116" s="70" t="str">
        <f>申込一覧表!AM38</f>
        <v/>
      </c>
      <c r="D116" s="70" t="str">
        <f>申込一覧表!AG38</f>
        <v/>
      </c>
      <c r="E116">
        <v>0</v>
      </c>
      <c r="F116" s="67">
        <v>0</v>
      </c>
      <c r="G116" s="70" t="str">
        <f>申込一覧表!AQ38</f>
        <v>999:99.99</v>
      </c>
    </row>
    <row r="117" spans="1:7" x14ac:dyDescent="0.15">
      <c r="A117" t="str">
        <f>IF(申込一覧表!N39="","",申込一覧表!B39)</f>
        <v/>
      </c>
      <c r="B117" s="70" t="str">
        <f>申込一覧表!AI39</f>
        <v/>
      </c>
      <c r="C117" s="70" t="str">
        <f>申込一覧表!AM39</f>
        <v/>
      </c>
      <c r="D117" s="70" t="str">
        <f>申込一覧表!AG39</f>
        <v/>
      </c>
      <c r="E117">
        <v>0</v>
      </c>
      <c r="F117" s="67">
        <v>0</v>
      </c>
      <c r="G117" s="70" t="str">
        <f>申込一覧表!AQ39</f>
        <v>999:99.99</v>
      </c>
    </row>
    <row r="118" spans="1:7" x14ac:dyDescent="0.15">
      <c r="A118" t="str">
        <f>IF(申込一覧表!N40="","",申込一覧表!B40)</f>
        <v/>
      </c>
      <c r="B118" s="70" t="str">
        <f>申込一覧表!AI40</f>
        <v/>
      </c>
      <c r="C118" s="70" t="str">
        <f>申込一覧表!AM40</f>
        <v/>
      </c>
      <c r="D118" s="70" t="str">
        <f>申込一覧表!AG40</f>
        <v/>
      </c>
      <c r="E118">
        <v>0</v>
      </c>
      <c r="F118" s="67">
        <v>0</v>
      </c>
      <c r="G118" s="70" t="str">
        <f>申込一覧表!AQ40</f>
        <v>999:99.99</v>
      </c>
    </row>
    <row r="119" spans="1:7" x14ac:dyDescent="0.15">
      <c r="A119" t="str">
        <f>IF(申込一覧表!N41="","",申込一覧表!B41)</f>
        <v/>
      </c>
      <c r="B119" s="70" t="str">
        <f>申込一覧表!AI41</f>
        <v/>
      </c>
      <c r="C119" s="70" t="str">
        <f>申込一覧表!AM41</f>
        <v/>
      </c>
      <c r="D119" s="70" t="str">
        <f>申込一覧表!AG41</f>
        <v/>
      </c>
      <c r="E119">
        <v>0</v>
      </c>
      <c r="F119" s="67">
        <v>0</v>
      </c>
      <c r="G119" s="70" t="str">
        <f>申込一覧表!AQ41</f>
        <v>999:99.99</v>
      </c>
    </row>
    <row r="120" spans="1:7" x14ac:dyDescent="0.15">
      <c r="A120" t="str">
        <f>IF(申込一覧表!N42="","",申込一覧表!B42)</f>
        <v/>
      </c>
      <c r="B120" s="70" t="str">
        <f>申込一覧表!AI42</f>
        <v/>
      </c>
      <c r="C120" s="70" t="str">
        <f>申込一覧表!AM42</f>
        <v/>
      </c>
      <c r="D120" s="70" t="str">
        <f>申込一覧表!AG42</f>
        <v/>
      </c>
      <c r="E120">
        <v>0</v>
      </c>
      <c r="F120" s="67">
        <v>0</v>
      </c>
      <c r="G120" s="70" t="str">
        <f>申込一覧表!AQ42</f>
        <v>999:99.99</v>
      </c>
    </row>
    <row r="121" spans="1:7" x14ac:dyDescent="0.15">
      <c r="A121" t="str">
        <f>IF(申込一覧表!N43="","",申込一覧表!B43)</f>
        <v/>
      </c>
      <c r="B121" s="70" t="str">
        <f>申込一覧表!AI43</f>
        <v/>
      </c>
      <c r="C121" s="70" t="str">
        <f>申込一覧表!AM43</f>
        <v/>
      </c>
      <c r="D121" s="70" t="str">
        <f>申込一覧表!AG43</f>
        <v/>
      </c>
      <c r="E121">
        <v>0</v>
      </c>
      <c r="F121" s="67">
        <v>0</v>
      </c>
      <c r="G121" s="70" t="str">
        <f>申込一覧表!AQ43</f>
        <v>999:99.99</v>
      </c>
    </row>
    <row r="122" spans="1:7" x14ac:dyDescent="0.15">
      <c r="A122" t="str">
        <f>IF(申込一覧表!N44="","",申込一覧表!B44)</f>
        <v/>
      </c>
      <c r="B122" s="70" t="str">
        <f>申込一覧表!AI44</f>
        <v/>
      </c>
      <c r="C122" s="70" t="str">
        <f>申込一覧表!AM44</f>
        <v/>
      </c>
      <c r="D122" s="70" t="str">
        <f>申込一覧表!AG44</f>
        <v/>
      </c>
      <c r="E122">
        <v>0</v>
      </c>
      <c r="F122" s="67">
        <v>0</v>
      </c>
      <c r="G122" s="70" t="str">
        <f>申込一覧表!AQ44</f>
        <v>999:99.99</v>
      </c>
    </row>
    <row r="123" spans="1:7" x14ac:dyDescent="0.15">
      <c r="A123" s="65" t="str">
        <f>IF(申込一覧表!N45="","",申込一覧表!B45)</f>
        <v/>
      </c>
      <c r="B123" s="65" t="str">
        <f>申込一覧表!AI45</f>
        <v/>
      </c>
      <c r="C123" s="65" t="str">
        <f>申込一覧表!AM45</f>
        <v/>
      </c>
      <c r="D123" s="65" t="str">
        <f>申込一覧表!AG45</f>
        <v/>
      </c>
      <c r="E123" s="65">
        <v>0</v>
      </c>
      <c r="F123" s="68">
        <v>0</v>
      </c>
      <c r="G123" s="65" t="str">
        <f>申込一覧表!AQ45</f>
        <v>999:99.99</v>
      </c>
    </row>
    <row r="124" spans="1:7" x14ac:dyDescent="0.15">
      <c r="B124" s="70"/>
      <c r="C124" s="70"/>
      <c r="D124" s="70"/>
      <c r="F124" s="67"/>
      <c r="G124" s="70"/>
    </row>
    <row r="125" spans="1:7" x14ac:dyDescent="0.15">
      <c r="A125" s="65"/>
      <c r="B125" s="65"/>
      <c r="C125" s="65"/>
      <c r="D125" s="65"/>
      <c r="E125" s="65"/>
      <c r="F125" s="68"/>
      <c r="G125" s="65"/>
    </row>
    <row r="126" spans="1:7" x14ac:dyDescent="0.15">
      <c r="A126" t="str">
        <f>IF(申込一覧表!N48="","",申込一覧表!B48)</f>
        <v/>
      </c>
      <c r="B126" s="70" t="str">
        <f>申込一覧表!AI48</f>
        <v/>
      </c>
      <c r="C126" s="70" t="str">
        <f>申込一覧表!AM48</f>
        <v/>
      </c>
      <c r="D126" s="70" t="str">
        <f>申込一覧表!AG48</f>
        <v/>
      </c>
      <c r="E126">
        <v>0</v>
      </c>
      <c r="F126" s="67">
        <v>5</v>
      </c>
      <c r="G126" s="70" t="str">
        <f>申込一覧表!AQ48</f>
        <v>999:99.99</v>
      </c>
    </row>
    <row r="127" spans="1:7" x14ac:dyDescent="0.15">
      <c r="A127" t="str">
        <f>IF(申込一覧表!N49="","",申込一覧表!B49)</f>
        <v/>
      </c>
      <c r="B127" s="70" t="str">
        <f>申込一覧表!AI49</f>
        <v/>
      </c>
      <c r="C127" s="70" t="str">
        <f>申込一覧表!AM49</f>
        <v/>
      </c>
      <c r="D127" s="70" t="str">
        <f>申込一覧表!AG49</f>
        <v/>
      </c>
      <c r="E127">
        <v>0</v>
      </c>
      <c r="F127" s="67">
        <v>5</v>
      </c>
      <c r="G127" s="70" t="str">
        <f>申込一覧表!AQ49</f>
        <v>999:99.99</v>
      </c>
    </row>
    <row r="128" spans="1:7" x14ac:dyDescent="0.15">
      <c r="A128" t="str">
        <f>IF(申込一覧表!N50="","",申込一覧表!B50)</f>
        <v/>
      </c>
      <c r="B128" s="70" t="str">
        <f>申込一覧表!AI50</f>
        <v/>
      </c>
      <c r="C128" s="70" t="str">
        <f>申込一覧表!AM50</f>
        <v/>
      </c>
      <c r="D128" s="70" t="str">
        <f>申込一覧表!AG50</f>
        <v/>
      </c>
      <c r="E128">
        <v>0</v>
      </c>
      <c r="F128" s="67">
        <v>5</v>
      </c>
      <c r="G128" s="70" t="str">
        <f>申込一覧表!AQ50</f>
        <v>999:99.99</v>
      </c>
    </row>
    <row r="129" spans="1:7" x14ac:dyDescent="0.15">
      <c r="A129" t="str">
        <f>IF(申込一覧表!N51="","",申込一覧表!B51)</f>
        <v/>
      </c>
      <c r="B129" s="70" t="str">
        <f>申込一覧表!AI51</f>
        <v/>
      </c>
      <c r="C129" s="70" t="str">
        <f>申込一覧表!AM51</f>
        <v/>
      </c>
      <c r="D129" s="70" t="str">
        <f>申込一覧表!AG51</f>
        <v/>
      </c>
      <c r="E129">
        <v>0</v>
      </c>
      <c r="F129" s="67">
        <v>5</v>
      </c>
      <c r="G129" s="70" t="str">
        <f>申込一覧表!AQ51</f>
        <v>999:99.99</v>
      </c>
    </row>
    <row r="130" spans="1:7" x14ac:dyDescent="0.15">
      <c r="A130" t="str">
        <f>IF(申込一覧表!N52="","",申込一覧表!B52)</f>
        <v/>
      </c>
      <c r="B130" s="70" t="str">
        <f>申込一覧表!AI52</f>
        <v/>
      </c>
      <c r="C130" s="70" t="str">
        <f>申込一覧表!AM52</f>
        <v/>
      </c>
      <c r="D130" s="70" t="str">
        <f>申込一覧表!AG52</f>
        <v/>
      </c>
      <c r="E130">
        <v>0</v>
      </c>
      <c r="F130" s="67">
        <v>5</v>
      </c>
      <c r="G130" s="70" t="str">
        <f>申込一覧表!AQ52</f>
        <v>999:99.99</v>
      </c>
    </row>
    <row r="131" spans="1:7" x14ac:dyDescent="0.15">
      <c r="A131" t="str">
        <f>IF(申込一覧表!N53="","",申込一覧表!B53)</f>
        <v/>
      </c>
      <c r="B131" s="70" t="str">
        <f>申込一覧表!AI53</f>
        <v/>
      </c>
      <c r="C131" s="70" t="str">
        <f>申込一覧表!AM53</f>
        <v/>
      </c>
      <c r="D131" s="70" t="str">
        <f>申込一覧表!AG53</f>
        <v/>
      </c>
      <c r="E131">
        <v>0</v>
      </c>
      <c r="F131" s="67">
        <v>5</v>
      </c>
      <c r="G131" s="70" t="str">
        <f>申込一覧表!AQ53</f>
        <v>999:99.99</v>
      </c>
    </row>
    <row r="132" spans="1:7" x14ac:dyDescent="0.15">
      <c r="A132" t="str">
        <f>IF(申込一覧表!N54="","",申込一覧表!B54)</f>
        <v/>
      </c>
      <c r="B132" s="70" t="str">
        <f>申込一覧表!AI54</f>
        <v/>
      </c>
      <c r="C132" s="70" t="str">
        <f>申込一覧表!AM54</f>
        <v/>
      </c>
      <c r="D132" s="70" t="str">
        <f>申込一覧表!AG54</f>
        <v/>
      </c>
      <c r="E132">
        <v>0</v>
      </c>
      <c r="F132" s="67">
        <v>5</v>
      </c>
      <c r="G132" s="70" t="str">
        <f>申込一覧表!AQ54</f>
        <v>999:99.99</v>
      </c>
    </row>
    <row r="133" spans="1:7" x14ac:dyDescent="0.15">
      <c r="A133" t="str">
        <f>IF(申込一覧表!N55="","",申込一覧表!B55)</f>
        <v/>
      </c>
      <c r="B133" s="70" t="str">
        <f>申込一覧表!AI55</f>
        <v/>
      </c>
      <c r="C133" s="70" t="str">
        <f>申込一覧表!AM55</f>
        <v/>
      </c>
      <c r="D133" s="70" t="str">
        <f>申込一覧表!AG55</f>
        <v/>
      </c>
      <c r="E133">
        <v>0</v>
      </c>
      <c r="F133" s="67">
        <v>5</v>
      </c>
      <c r="G133" s="70" t="str">
        <f>申込一覧表!AQ55</f>
        <v>999:99.99</v>
      </c>
    </row>
    <row r="134" spans="1:7" x14ac:dyDescent="0.15">
      <c r="A134" t="str">
        <f>IF(申込一覧表!N56="","",申込一覧表!B56)</f>
        <v/>
      </c>
      <c r="B134" s="70" t="str">
        <f>申込一覧表!AI56</f>
        <v/>
      </c>
      <c r="C134" s="70" t="str">
        <f>申込一覧表!AM56</f>
        <v/>
      </c>
      <c r="D134" s="70" t="str">
        <f>申込一覧表!AG56</f>
        <v/>
      </c>
      <c r="E134">
        <v>0</v>
      </c>
      <c r="F134" s="67">
        <v>5</v>
      </c>
      <c r="G134" s="70" t="str">
        <f>申込一覧表!AQ56</f>
        <v>999:99.99</v>
      </c>
    </row>
    <row r="135" spans="1:7" x14ac:dyDescent="0.15">
      <c r="A135" t="str">
        <f>IF(申込一覧表!N57="","",申込一覧表!B57)</f>
        <v/>
      </c>
      <c r="B135" s="70" t="str">
        <f>申込一覧表!AI57</f>
        <v/>
      </c>
      <c r="C135" s="70" t="str">
        <f>申込一覧表!AM57</f>
        <v/>
      </c>
      <c r="D135" s="70" t="str">
        <f>申込一覧表!AG57</f>
        <v/>
      </c>
      <c r="E135">
        <v>0</v>
      </c>
      <c r="F135" s="67">
        <v>5</v>
      </c>
      <c r="G135" s="70" t="str">
        <f>申込一覧表!AQ57</f>
        <v>999:99.99</v>
      </c>
    </row>
    <row r="136" spans="1:7" x14ac:dyDescent="0.15">
      <c r="A136" t="str">
        <f>IF(申込一覧表!N58="","",申込一覧表!B58)</f>
        <v/>
      </c>
      <c r="B136" s="70" t="str">
        <f>申込一覧表!AI58</f>
        <v/>
      </c>
      <c r="C136" s="70" t="str">
        <f>申込一覧表!AM58</f>
        <v/>
      </c>
      <c r="D136" s="70" t="str">
        <f>申込一覧表!AG58</f>
        <v/>
      </c>
      <c r="E136">
        <v>0</v>
      </c>
      <c r="F136" s="67">
        <v>5</v>
      </c>
      <c r="G136" s="70" t="str">
        <f>申込一覧表!AQ58</f>
        <v>999:99.99</v>
      </c>
    </row>
    <row r="137" spans="1:7" x14ac:dyDescent="0.15">
      <c r="A137" t="str">
        <f>IF(申込一覧表!N59="","",申込一覧表!B59)</f>
        <v/>
      </c>
      <c r="B137" s="70" t="str">
        <f>申込一覧表!AI59</f>
        <v/>
      </c>
      <c r="C137" s="70" t="str">
        <f>申込一覧表!AM59</f>
        <v/>
      </c>
      <c r="D137" s="70" t="str">
        <f>申込一覧表!AG59</f>
        <v/>
      </c>
      <c r="E137">
        <v>0</v>
      </c>
      <c r="F137" s="67">
        <v>5</v>
      </c>
      <c r="G137" s="70" t="str">
        <f>申込一覧表!AQ59</f>
        <v>999:99.99</v>
      </c>
    </row>
    <row r="138" spans="1:7" x14ac:dyDescent="0.15">
      <c r="A138" t="str">
        <f>IF(申込一覧表!N60="","",申込一覧表!B60)</f>
        <v/>
      </c>
      <c r="B138" s="70" t="str">
        <f>申込一覧表!AI60</f>
        <v/>
      </c>
      <c r="C138" s="70" t="str">
        <f>申込一覧表!AM60</f>
        <v/>
      </c>
      <c r="D138" s="70" t="str">
        <f>申込一覧表!AG60</f>
        <v/>
      </c>
      <c r="E138">
        <v>0</v>
      </c>
      <c r="F138" s="67">
        <v>5</v>
      </c>
      <c r="G138" s="70" t="str">
        <f>申込一覧表!AQ60</f>
        <v>999:99.99</v>
      </c>
    </row>
    <row r="139" spans="1:7" x14ac:dyDescent="0.15">
      <c r="A139" t="str">
        <f>IF(申込一覧表!N61="","",申込一覧表!B61)</f>
        <v/>
      </c>
      <c r="B139" s="70" t="str">
        <f>申込一覧表!AI61</f>
        <v/>
      </c>
      <c r="C139" s="70" t="str">
        <f>申込一覧表!AM61</f>
        <v/>
      </c>
      <c r="D139" s="70" t="str">
        <f>申込一覧表!AG61</f>
        <v/>
      </c>
      <c r="E139">
        <v>0</v>
      </c>
      <c r="F139" s="67">
        <v>5</v>
      </c>
      <c r="G139" s="70" t="str">
        <f>申込一覧表!AQ61</f>
        <v>999:99.99</v>
      </c>
    </row>
    <row r="140" spans="1:7" x14ac:dyDescent="0.15">
      <c r="A140" t="str">
        <f>IF(申込一覧表!N62="","",申込一覧表!B62)</f>
        <v/>
      </c>
      <c r="B140" s="70" t="str">
        <f>申込一覧表!AI62</f>
        <v/>
      </c>
      <c r="C140" s="70" t="str">
        <f>申込一覧表!AM62</f>
        <v/>
      </c>
      <c r="D140" s="70" t="str">
        <f>申込一覧表!AG62</f>
        <v/>
      </c>
      <c r="E140">
        <v>0</v>
      </c>
      <c r="F140" s="67">
        <v>5</v>
      </c>
      <c r="G140" s="70" t="str">
        <f>申込一覧表!AQ62</f>
        <v>999:99.99</v>
      </c>
    </row>
    <row r="141" spans="1:7" x14ac:dyDescent="0.15">
      <c r="A141" t="str">
        <f>IF(申込一覧表!N63="","",申込一覧表!B63)</f>
        <v/>
      </c>
      <c r="B141" s="70" t="str">
        <f>申込一覧表!AI63</f>
        <v/>
      </c>
      <c r="C141" s="70" t="str">
        <f>申込一覧表!AM63</f>
        <v/>
      </c>
      <c r="D141" s="70" t="str">
        <f>申込一覧表!AG63</f>
        <v/>
      </c>
      <c r="E141">
        <v>0</v>
      </c>
      <c r="F141" s="67">
        <v>5</v>
      </c>
      <c r="G141" s="70" t="str">
        <f>申込一覧表!AQ63</f>
        <v>999:99.99</v>
      </c>
    </row>
    <row r="142" spans="1:7" x14ac:dyDescent="0.15">
      <c r="A142" t="str">
        <f>IF(申込一覧表!N64="","",申込一覧表!B64)</f>
        <v/>
      </c>
      <c r="B142" s="70" t="str">
        <f>申込一覧表!AI64</f>
        <v/>
      </c>
      <c r="C142" s="70" t="str">
        <f>申込一覧表!AM64</f>
        <v/>
      </c>
      <c r="D142" s="70" t="str">
        <f>申込一覧表!AG64</f>
        <v/>
      </c>
      <c r="E142">
        <v>0</v>
      </c>
      <c r="F142" s="67">
        <v>5</v>
      </c>
      <c r="G142" s="70" t="str">
        <f>申込一覧表!AQ64</f>
        <v>999:99.99</v>
      </c>
    </row>
    <row r="143" spans="1:7" x14ac:dyDescent="0.15">
      <c r="A143" t="str">
        <f>IF(申込一覧表!N65="","",申込一覧表!B65)</f>
        <v/>
      </c>
      <c r="B143" s="70" t="str">
        <f>申込一覧表!AI65</f>
        <v/>
      </c>
      <c r="C143" s="70" t="str">
        <f>申込一覧表!AM65</f>
        <v/>
      </c>
      <c r="D143" s="70" t="str">
        <f>申込一覧表!AG65</f>
        <v/>
      </c>
      <c r="E143">
        <v>0</v>
      </c>
      <c r="F143" s="67">
        <v>5</v>
      </c>
      <c r="G143" s="70" t="str">
        <f>申込一覧表!AQ65</f>
        <v>999:99.99</v>
      </c>
    </row>
    <row r="144" spans="1:7" x14ac:dyDescent="0.15">
      <c r="A144" t="str">
        <f>IF(申込一覧表!N66="","",申込一覧表!B66)</f>
        <v/>
      </c>
      <c r="B144" s="70" t="str">
        <f>申込一覧表!AI66</f>
        <v/>
      </c>
      <c r="C144" s="70" t="str">
        <f>申込一覧表!AM66</f>
        <v/>
      </c>
      <c r="D144" s="70" t="str">
        <f>申込一覧表!AG66</f>
        <v/>
      </c>
      <c r="E144">
        <v>0</v>
      </c>
      <c r="F144" s="67">
        <v>5</v>
      </c>
      <c r="G144" s="70" t="str">
        <f>申込一覧表!AQ66</f>
        <v>999:99.99</v>
      </c>
    </row>
    <row r="145" spans="1:7" x14ac:dyDescent="0.15">
      <c r="A145" t="str">
        <f>IF(申込一覧表!N67="","",申込一覧表!B67)</f>
        <v/>
      </c>
      <c r="B145" s="70" t="str">
        <f>申込一覧表!AI67</f>
        <v/>
      </c>
      <c r="C145" s="70" t="str">
        <f>申込一覧表!AM67</f>
        <v/>
      </c>
      <c r="D145" s="70" t="str">
        <f>申込一覧表!AG67</f>
        <v/>
      </c>
      <c r="E145">
        <v>0</v>
      </c>
      <c r="F145" s="67">
        <v>5</v>
      </c>
      <c r="G145" s="70" t="str">
        <f>申込一覧表!AQ67</f>
        <v>999:99.99</v>
      </c>
    </row>
    <row r="146" spans="1:7" x14ac:dyDescent="0.15">
      <c r="A146" t="str">
        <f>IF(申込一覧表!N68="","",申込一覧表!B68)</f>
        <v/>
      </c>
      <c r="B146" s="70" t="str">
        <f>申込一覧表!AI68</f>
        <v/>
      </c>
      <c r="C146" s="70" t="str">
        <f>申込一覧表!AM68</f>
        <v/>
      </c>
      <c r="D146" s="70" t="str">
        <f>申込一覧表!AG68</f>
        <v/>
      </c>
      <c r="E146">
        <v>0</v>
      </c>
      <c r="F146" s="67">
        <v>5</v>
      </c>
      <c r="G146" s="70" t="str">
        <f>申込一覧表!AQ68</f>
        <v>999:99.99</v>
      </c>
    </row>
    <row r="147" spans="1:7" x14ac:dyDescent="0.15">
      <c r="A147" t="str">
        <f>IF(申込一覧表!N69="","",申込一覧表!B69)</f>
        <v/>
      </c>
      <c r="B147" s="70" t="str">
        <f>申込一覧表!AI69</f>
        <v/>
      </c>
      <c r="C147" s="70" t="str">
        <f>申込一覧表!AM69</f>
        <v/>
      </c>
      <c r="D147" s="70" t="str">
        <f>申込一覧表!AG69</f>
        <v/>
      </c>
      <c r="E147">
        <v>0</v>
      </c>
      <c r="F147" s="67">
        <v>5</v>
      </c>
      <c r="G147" s="70" t="str">
        <f>申込一覧表!AQ69</f>
        <v>999:99.99</v>
      </c>
    </row>
    <row r="148" spans="1:7" x14ac:dyDescent="0.15">
      <c r="A148" t="str">
        <f>IF(申込一覧表!N70="","",申込一覧表!B70)</f>
        <v/>
      </c>
      <c r="B148" s="70" t="str">
        <f>申込一覧表!AI70</f>
        <v/>
      </c>
      <c r="C148" s="70" t="str">
        <f>申込一覧表!AM70</f>
        <v/>
      </c>
      <c r="D148" s="70" t="str">
        <f>申込一覧表!AG70</f>
        <v/>
      </c>
      <c r="E148">
        <v>0</v>
      </c>
      <c r="F148" s="67">
        <v>5</v>
      </c>
      <c r="G148" s="70" t="str">
        <f>申込一覧表!AQ70</f>
        <v>999:99.99</v>
      </c>
    </row>
    <row r="149" spans="1:7" x14ac:dyDescent="0.15">
      <c r="A149" t="str">
        <f>IF(申込一覧表!N71="","",申込一覧表!B71)</f>
        <v/>
      </c>
      <c r="B149" s="70" t="str">
        <f>申込一覧表!AI71</f>
        <v/>
      </c>
      <c r="C149" s="70" t="str">
        <f>申込一覧表!AM71</f>
        <v/>
      </c>
      <c r="D149" s="70" t="str">
        <f>申込一覧表!AG71</f>
        <v/>
      </c>
      <c r="E149">
        <v>0</v>
      </c>
      <c r="F149" s="67">
        <v>5</v>
      </c>
      <c r="G149" s="70" t="str">
        <f>申込一覧表!AQ71</f>
        <v>999:99.99</v>
      </c>
    </row>
    <row r="150" spans="1:7" x14ac:dyDescent="0.15">
      <c r="A150" t="str">
        <f>IF(申込一覧表!N72="","",申込一覧表!B72)</f>
        <v/>
      </c>
      <c r="B150" s="70" t="str">
        <f>申込一覧表!AI72</f>
        <v/>
      </c>
      <c r="C150" s="70" t="str">
        <f>申込一覧表!AM72</f>
        <v/>
      </c>
      <c r="D150" s="70" t="str">
        <f>申込一覧表!AG72</f>
        <v/>
      </c>
      <c r="E150">
        <v>0</v>
      </c>
      <c r="F150" s="67">
        <v>5</v>
      </c>
      <c r="G150" s="70" t="str">
        <f>申込一覧表!AQ72</f>
        <v>999:99.99</v>
      </c>
    </row>
    <row r="151" spans="1:7" x14ac:dyDescent="0.15">
      <c r="A151" t="str">
        <f>IF(申込一覧表!N73="","",申込一覧表!B73)</f>
        <v/>
      </c>
      <c r="B151" s="70" t="str">
        <f>申込一覧表!AI73</f>
        <v/>
      </c>
      <c r="C151" s="70" t="str">
        <f>申込一覧表!AM73</f>
        <v/>
      </c>
      <c r="D151" s="70" t="str">
        <f>申込一覧表!AG73</f>
        <v/>
      </c>
      <c r="E151">
        <v>0</v>
      </c>
      <c r="F151" s="67">
        <v>5</v>
      </c>
      <c r="G151" s="70" t="str">
        <f>申込一覧表!AQ73</f>
        <v>999:99.99</v>
      </c>
    </row>
    <row r="152" spans="1:7" x14ac:dyDescent="0.15">
      <c r="A152" t="str">
        <f>IF(申込一覧表!N74="","",申込一覧表!B74)</f>
        <v/>
      </c>
      <c r="B152" s="70" t="str">
        <f>申込一覧表!AI74</f>
        <v/>
      </c>
      <c r="C152" s="70" t="str">
        <f>申込一覧表!AM74</f>
        <v/>
      </c>
      <c r="D152" s="70" t="str">
        <f>申込一覧表!AG74</f>
        <v/>
      </c>
      <c r="E152">
        <v>0</v>
      </c>
      <c r="F152" s="67">
        <v>5</v>
      </c>
      <c r="G152" s="70" t="str">
        <f>申込一覧表!AQ74</f>
        <v>999:99.99</v>
      </c>
    </row>
    <row r="153" spans="1:7" x14ac:dyDescent="0.15">
      <c r="A153" t="str">
        <f>IF(申込一覧表!N75="","",申込一覧表!B75)</f>
        <v/>
      </c>
      <c r="B153" s="70" t="str">
        <f>申込一覧表!AI75</f>
        <v/>
      </c>
      <c r="C153" s="70" t="str">
        <f>申込一覧表!AM75</f>
        <v/>
      </c>
      <c r="D153" s="70" t="str">
        <f>申込一覧表!AG75</f>
        <v/>
      </c>
      <c r="E153">
        <v>0</v>
      </c>
      <c r="F153" s="67">
        <v>5</v>
      </c>
      <c r="G153" s="70" t="str">
        <f>申込一覧表!AQ75</f>
        <v>999:99.99</v>
      </c>
    </row>
    <row r="154" spans="1:7" x14ac:dyDescent="0.15">
      <c r="A154" t="str">
        <f>IF(申込一覧表!N76="","",申込一覧表!B76)</f>
        <v/>
      </c>
      <c r="B154" s="70" t="str">
        <f>申込一覧表!AI76</f>
        <v/>
      </c>
      <c r="C154" s="70" t="str">
        <f>申込一覧表!AM76</f>
        <v/>
      </c>
      <c r="D154" s="70" t="str">
        <f>申込一覧表!AG76</f>
        <v/>
      </c>
      <c r="E154">
        <v>0</v>
      </c>
      <c r="F154" s="67">
        <v>5</v>
      </c>
      <c r="G154" s="70" t="str">
        <f>申込一覧表!AQ76</f>
        <v>999:99.99</v>
      </c>
    </row>
    <row r="155" spans="1:7" x14ac:dyDescent="0.15">
      <c r="A155" t="str">
        <f>IF(申込一覧表!N77="","",申込一覧表!B77)</f>
        <v/>
      </c>
      <c r="B155" s="70" t="str">
        <f>申込一覧表!AI77</f>
        <v/>
      </c>
      <c r="C155" s="70" t="str">
        <f>申込一覧表!AM77</f>
        <v/>
      </c>
      <c r="D155" s="70" t="str">
        <f>申込一覧表!AG77</f>
        <v/>
      </c>
      <c r="E155">
        <v>0</v>
      </c>
      <c r="F155" s="67">
        <v>5</v>
      </c>
      <c r="G155" s="70" t="str">
        <f>申込一覧表!AQ77</f>
        <v>999:99.99</v>
      </c>
    </row>
    <row r="156" spans="1:7" x14ac:dyDescent="0.15">
      <c r="A156" t="str">
        <f>IF(申込一覧表!N78="","",申込一覧表!B78)</f>
        <v/>
      </c>
      <c r="B156" s="70" t="str">
        <f>申込一覧表!AI78</f>
        <v/>
      </c>
      <c r="C156" s="70" t="str">
        <f>申込一覧表!AM78</f>
        <v/>
      </c>
      <c r="D156" s="70" t="str">
        <f>申込一覧表!AG78</f>
        <v/>
      </c>
      <c r="E156">
        <v>0</v>
      </c>
      <c r="F156" s="67">
        <v>5</v>
      </c>
      <c r="G156" s="70" t="str">
        <f>申込一覧表!AQ78</f>
        <v>999:99.99</v>
      </c>
    </row>
    <row r="157" spans="1:7" x14ac:dyDescent="0.15">
      <c r="A157" t="str">
        <f>IF(申込一覧表!N79="","",申込一覧表!B79)</f>
        <v/>
      </c>
      <c r="B157" s="70" t="str">
        <f>申込一覧表!AI79</f>
        <v/>
      </c>
      <c r="C157" s="70" t="str">
        <f>申込一覧表!AM79</f>
        <v/>
      </c>
      <c r="D157" s="70" t="str">
        <f>申込一覧表!AG79</f>
        <v/>
      </c>
      <c r="E157">
        <v>0</v>
      </c>
      <c r="F157" s="67">
        <v>5</v>
      </c>
      <c r="G157" s="70" t="str">
        <f>申込一覧表!AQ79</f>
        <v>999:99.99</v>
      </c>
    </row>
    <row r="158" spans="1:7" x14ac:dyDescent="0.15">
      <c r="A158" t="str">
        <f>IF(申込一覧表!N80="","",申込一覧表!B80)</f>
        <v/>
      </c>
      <c r="B158" s="70" t="str">
        <f>申込一覧表!AI80</f>
        <v/>
      </c>
      <c r="C158" s="70" t="str">
        <f>申込一覧表!AM80</f>
        <v/>
      </c>
      <c r="D158" s="70" t="str">
        <f>申込一覧表!AG80</f>
        <v/>
      </c>
      <c r="E158">
        <v>0</v>
      </c>
      <c r="F158" s="67">
        <v>5</v>
      </c>
      <c r="G158" s="70" t="str">
        <f>申込一覧表!AQ80</f>
        <v>999:99.99</v>
      </c>
    </row>
    <row r="159" spans="1:7" x14ac:dyDescent="0.15">
      <c r="A159" t="str">
        <f>IF(申込一覧表!N81="","",申込一覧表!B81)</f>
        <v/>
      </c>
      <c r="B159" s="70" t="str">
        <f>申込一覧表!AI81</f>
        <v/>
      </c>
      <c r="C159" s="70" t="str">
        <f>申込一覧表!AM81</f>
        <v/>
      </c>
      <c r="D159" s="70" t="str">
        <f>申込一覧表!AG81</f>
        <v/>
      </c>
      <c r="E159">
        <v>0</v>
      </c>
      <c r="F159" s="67">
        <v>5</v>
      </c>
      <c r="G159" s="70" t="str">
        <f>申込一覧表!AQ81</f>
        <v>999:99.99</v>
      </c>
    </row>
    <row r="160" spans="1:7" x14ac:dyDescent="0.15">
      <c r="A160" t="str">
        <f>IF(申込一覧表!N82="","",申込一覧表!B82)</f>
        <v/>
      </c>
      <c r="B160" s="70" t="str">
        <f>申込一覧表!AI82</f>
        <v/>
      </c>
      <c r="C160" s="70" t="str">
        <f>申込一覧表!AM82</f>
        <v/>
      </c>
      <c r="D160" s="70" t="str">
        <f>申込一覧表!AG82</f>
        <v/>
      </c>
      <c r="E160">
        <v>0</v>
      </c>
      <c r="F160" s="67">
        <v>5</v>
      </c>
      <c r="G160" s="70" t="str">
        <f>申込一覧表!AQ82</f>
        <v>999:99.99</v>
      </c>
    </row>
    <row r="161" spans="1:7" x14ac:dyDescent="0.15">
      <c r="A161" t="str">
        <f>IF(申込一覧表!N83="","",申込一覧表!B83)</f>
        <v/>
      </c>
      <c r="B161" s="70" t="str">
        <f>申込一覧表!AI83</f>
        <v/>
      </c>
      <c r="C161" s="70" t="str">
        <f>申込一覧表!AM83</f>
        <v/>
      </c>
      <c r="D161" s="70" t="str">
        <f>申込一覧表!AG83</f>
        <v/>
      </c>
      <c r="E161">
        <v>0</v>
      </c>
      <c r="F161" s="67">
        <v>5</v>
      </c>
      <c r="G161" s="70" t="str">
        <f>申込一覧表!AQ83</f>
        <v>999:99.99</v>
      </c>
    </row>
    <row r="162" spans="1:7" x14ac:dyDescent="0.15">
      <c r="A162" t="str">
        <f>IF(申込一覧表!N84="","",申込一覧表!B84)</f>
        <v/>
      </c>
      <c r="B162" s="70" t="str">
        <f>申込一覧表!AI84</f>
        <v/>
      </c>
      <c r="C162" s="70" t="str">
        <f>申込一覧表!AM84</f>
        <v/>
      </c>
      <c r="D162" s="70" t="str">
        <f>申込一覧表!AG84</f>
        <v/>
      </c>
      <c r="E162">
        <v>0</v>
      </c>
      <c r="F162" s="67">
        <v>5</v>
      </c>
      <c r="G162" s="70" t="str">
        <f>申込一覧表!AQ84</f>
        <v>999:99.99</v>
      </c>
    </row>
    <row r="163" spans="1:7" x14ac:dyDescent="0.15">
      <c r="A163" t="str">
        <f>IF(申込一覧表!N85="","",申込一覧表!B85)</f>
        <v/>
      </c>
      <c r="B163" s="70" t="str">
        <f>申込一覧表!AI85</f>
        <v/>
      </c>
      <c r="C163" s="70" t="str">
        <f>申込一覧表!AM85</f>
        <v/>
      </c>
      <c r="D163" s="70" t="str">
        <f>申込一覧表!AG85</f>
        <v/>
      </c>
      <c r="E163">
        <v>0</v>
      </c>
      <c r="F163" s="67">
        <v>5</v>
      </c>
      <c r="G163" s="70" t="str">
        <f>申込一覧表!AQ85</f>
        <v>999:99.99</v>
      </c>
    </row>
    <row r="164" spans="1:7" x14ac:dyDescent="0.15">
      <c r="A164" t="str">
        <f>IF(申込一覧表!N86="","",申込一覧表!B86)</f>
        <v/>
      </c>
      <c r="B164" s="70" t="str">
        <f>申込一覧表!AI86</f>
        <v/>
      </c>
      <c r="C164" s="70" t="str">
        <f>申込一覧表!AM86</f>
        <v/>
      </c>
      <c r="D164" s="70" t="str">
        <f>申込一覧表!AG86</f>
        <v/>
      </c>
      <c r="E164">
        <v>0</v>
      </c>
      <c r="F164" s="67">
        <v>5</v>
      </c>
      <c r="G164" s="70" t="str">
        <f>申込一覧表!AQ86</f>
        <v>999:99.99</v>
      </c>
    </row>
    <row r="165" spans="1:7" x14ac:dyDescent="0.15">
      <c r="A165" s="65" t="str">
        <f>IF(申込一覧表!N87="","",申込一覧表!B87)</f>
        <v/>
      </c>
      <c r="B165" s="65" t="str">
        <f>申込一覧表!AI87</f>
        <v/>
      </c>
      <c r="C165" s="65" t="str">
        <f>申込一覧表!AM87</f>
        <v/>
      </c>
      <c r="D165" s="65" t="str">
        <f>申込一覧表!AG87</f>
        <v/>
      </c>
      <c r="E165" s="65">
        <v>0</v>
      </c>
      <c r="F165" s="68">
        <v>5</v>
      </c>
      <c r="G165" s="65" t="str">
        <f>申込一覧表!AQ87</f>
        <v>999:99.99</v>
      </c>
    </row>
    <row r="166" spans="1:7" x14ac:dyDescent="0.15">
      <c r="A166" t="str">
        <f>IF(申込一覧表!Q6="","",申込一覧表!B6)</f>
        <v/>
      </c>
      <c r="B166" t="str">
        <f>申込一覧表!AJ6</f>
        <v/>
      </c>
      <c r="C166" t="str">
        <f>申込一覧表!AN6</f>
        <v/>
      </c>
      <c r="D166" t="e">
        <f>申込一覧表!AG6</f>
        <v>#VALUE!</v>
      </c>
      <c r="E166" s="67">
        <v>0</v>
      </c>
      <c r="F166" s="67">
        <v>0</v>
      </c>
      <c r="G166" s="71" t="str">
        <f>申込一覧表!AR6</f>
        <v>999:99.99</v>
      </c>
    </row>
    <row r="167" spans="1:7" x14ac:dyDescent="0.15">
      <c r="A167" t="str">
        <f>IF(申込一覧表!Q7="","",申込一覧表!B7)</f>
        <v/>
      </c>
      <c r="B167" t="str">
        <f>申込一覧表!AJ7</f>
        <v/>
      </c>
      <c r="C167" t="str">
        <f>申込一覧表!AN7</f>
        <v/>
      </c>
      <c r="D167" t="str">
        <f>申込一覧表!AG7</f>
        <v/>
      </c>
      <c r="E167" s="67">
        <v>0</v>
      </c>
      <c r="F167" s="67">
        <v>0</v>
      </c>
      <c r="G167" s="70" t="str">
        <f>申込一覧表!AR7</f>
        <v>999:99.99</v>
      </c>
    </row>
    <row r="168" spans="1:7" x14ac:dyDescent="0.15">
      <c r="A168" t="str">
        <f>IF(申込一覧表!Q8="","",申込一覧表!B8)</f>
        <v/>
      </c>
      <c r="B168" t="str">
        <f>申込一覧表!AJ8</f>
        <v/>
      </c>
      <c r="C168" t="str">
        <f>申込一覧表!AN8</f>
        <v/>
      </c>
      <c r="D168" t="str">
        <f>申込一覧表!AG8</f>
        <v/>
      </c>
      <c r="E168" s="67">
        <v>0</v>
      </c>
      <c r="F168" s="67">
        <v>0</v>
      </c>
      <c r="G168" s="70" t="str">
        <f>申込一覧表!AR8</f>
        <v>999:99.99</v>
      </c>
    </row>
    <row r="169" spans="1:7" x14ac:dyDescent="0.15">
      <c r="A169" t="str">
        <f>IF(申込一覧表!Q9="","",申込一覧表!B9)</f>
        <v/>
      </c>
      <c r="B169" t="str">
        <f>申込一覧表!AJ9</f>
        <v/>
      </c>
      <c r="C169" t="str">
        <f>申込一覧表!AN9</f>
        <v/>
      </c>
      <c r="D169" t="str">
        <f>申込一覧表!AG9</f>
        <v/>
      </c>
      <c r="E169" s="67">
        <v>0</v>
      </c>
      <c r="F169" s="67">
        <v>0</v>
      </c>
      <c r="G169" s="70" t="str">
        <f>申込一覧表!AR9</f>
        <v>999:99.99</v>
      </c>
    </row>
    <row r="170" spans="1:7" x14ac:dyDescent="0.15">
      <c r="A170" t="str">
        <f>IF(申込一覧表!Q10="","",申込一覧表!B10)</f>
        <v/>
      </c>
      <c r="B170" t="str">
        <f>申込一覧表!AJ10</f>
        <v/>
      </c>
      <c r="C170" t="str">
        <f>申込一覧表!AN10</f>
        <v/>
      </c>
      <c r="D170" t="str">
        <f>申込一覧表!AG10</f>
        <v/>
      </c>
      <c r="E170" s="67">
        <v>0</v>
      </c>
      <c r="F170" s="67">
        <v>0</v>
      </c>
      <c r="G170" s="70" t="str">
        <f>申込一覧表!AR10</f>
        <v>999:99.99</v>
      </c>
    </row>
    <row r="171" spans="1:7" x14ac:dyDescent="0.15">
      <c r="A171" t="str">
        <f>IF(申込一覧表!Q11="","",申込一覧表!B11)</f>
        <v/>
      </c>
      <c r="B171" t="str">
        <f>申込一覧表!AJ11</f>
        <v/>
      </c>
      <c r="C171" t="str">
        <f>申込一覧表!AN11</f>
        <v/>
      </c>
      <c r="D171" t="str">
        <f>申込一覧表!AG11</f>
        <v/>
      </c>
      <c r="E171" s="67">
        <v>0</v>
      </c>
      <c r="F171" s="67">
        <v>0</v>
      </c>
      <c r="G171" s="70" t="str">
        <f>申込一覧表!AR11</f>
        <v>999:99.99</v>
      </c>
    </row>
    <row r="172" spans="1:7" x14ac:dyDescent="0.15">
      <c r="A172" t="str">
        <f>IF(申込一覧表!Q12="","",申込一覧表!B12)</f>
        <v/>
      </c>
      <c r="B172" t="str">
        <f>申込一覧表!AJ12</f>
        <v/>
      </c>
      <c r="C172" t="str">
        <f>申込一覧表!AN12</f>
        <v/>
      </c>
      <c r="D172" t="str">
        <f>申込一覧表!AG12</f>
        <v/>
      </c>
      <c r="E172" s="67">
        <v>0</v>
      </c>
      <c r="F172" s="67">
        <v>0</v>
      </c>
      <c r="G172" s="70" t="str">
        <f>申込一覧表!AR12</f>
        <v>999:99.99</v>
      </c>
    </row>
    <row r="173" spans="1:7" x14ac:dyDescent="0.15">
      <c r="A173" t="str">
        <f>IF(申込一覧表!Q13="","",申込一覧表!B13)</f>
        <v/>
      </c>
      <c r="B173" t="str">
        <f>申込一覧表!AJ13</f>
        <v/>
      </c>
      <c r="C173" t="str">
        <f>申込一覧表!AN13</f>
        <v/>
      </c>
      <c r="D173" t="str">
        <f>申込一覧表!AG13</f>
        <v/>
      </c>
      <c r="E173" s="67">
        <v>0</v>
      </c>
      <c r="F173" s="67">
        <v>0</v>
      </c>
      <c r="G173" s="70" t="str">
        <f>申込一覧表!AR13</f>
        <v>999:99.99</v>
      </c>
    </row>
    <row r="174" spans="1:7" x14ac:dyDescent="0.15">
      <c r="A174" t="str">
        <f>IF(申込一覧表!Q14="","",申込一覧表!B14)</f>
        <v/>
      </c>
      <c r="B174" t="str">
        <f>申込一覧表!AJ14</f>
        <v/>
      </c>
      <c r="C174" t="str">
        <f>申込一覧表!AN14</f>
        <v/>
      </c>
      <c r="D174" t="str">
        <f>申込一覧表!AG14</f>
        <v/>
      </c>
      <c r="E174" s="67">
        <v>0</v>
      </c>
      <c r="F174" s="67">
        <v>0</v>
      </c>
      <c r="G174" s="70" t="str">
        <f>申込一覧表!AR14</f>
        <v>999:99.99</v>
      </c>
    </row>
    <row r="175" spans="1:7" x14ac:dyDescent="0.15">
      <c r="A175" t="str">
        <f>IF(申込一覧表!Q15="","",申込一覧表!B15)</f>
        <v/>
      </c>
      <c r="B175" t="str">
        <f>申込一覧表!AJ15</f>
        <v/>
      </c>
      <c r="C175" t="str">
        <f>申込一覧表!AN15</f>
        <v/>
      </c>
      <c r="D175" t="str">
        <f>申込一覧表!AG15</f>
        <v/>
      </c>
      <c r="E175" s="67">
        <v>0</v>
      </c>
      <c r="F175" s="67">
        <v>0</v>
      </c>
      <c r="G175" s="70" t="str">
        <f>申込一覧表!AR15</f>
        <v>999:99.99</v>
      </c>
    </row>
    <row r="176" spans="1:7" x14ac:dyDescent="0.15">
      <c r="A176" t="str">
        <f>IF(申込一覧表!Q16="","",申込一覧表!B16)</f>
        <v/>
      </c>
      <c r="B176" t="str">
        <f>申込一覧表!AJ16</f>
        <v/>
      </c>
      <c r="C176" t="str">
        <f>申込一覧表!AN16</f>
        <v/>
      </c>
      <c r="D176" t="str">
        <f>申込一覧表!AG16</f>
        <v/>
      </c>
      <c r="E176" s="67">
        <v>0</v>
      </c>
      <c r="F176" s="67">
        <v>0</v>
      </c>
      <c r="G176" s="70" t="str">
        <f>申込一覧表!AR16</f>
        <v>999:99.99</v>
      </c>
    </row>
    <row r="177" spans="1:7" x14ac:dyDescent="0.15">
      <c r="A177" t="str">
        <f>IF(申込一覧表!Q17="","",申込一覧表!B17)</f>
        <v/>
      </c>
      <c r="B177" t="str">
        <f>申込一覧表!AJ17</f>
        <v/>
      </c>
      <c r="C177" t="str">
        <f>申込一覧表!AN17</f>
        <v/>
      </c>
      <c r="D177" t="str">
        <f>申込一覧表!AG17</f>
        <v/>
      </c>
      <c r="E177" s="67">
        <v>0</v>
      </c>
      <c r="F177" s="67">
        <v>0</v>
      </c>
      <c r="G177" s="70" t="str">
        <f>申込一覧表!AR17</f>
        <v>999:99.99</v>
      </c>
    </row>
    <row r="178" spans="1:7" x14ac:dyDescent="0.15">
      <c r="A178" t="str">
        <f>IF(申込一覧表!Q18="","",申込一覧表!B18)</f>
        <v/>
      </c>
      <c r="B178" t="str">
        <f>申込一覧表!AJ18</f>
        <v/>
      </c>
      <c r="C178" t="str">
        <f>申込一覧表!AN18</f>
        <v/>
      </c>
      <c r="D178" t="str">
        <f>申込一覧表!AG18</f>
        <v/>
      </c>
      <c r="E178" s="67">
        <v>0</v>
      </c>
      <c r="F178" s="67">
        <v>0</v>
      </c>
      <c r="G178" s="70" t="str">
        <f>申込一覧表!AR18</f>
        <v>999:99.99</v>
      </c>
    </row>
    <row r="179" spans="1:7" x14ac:dyDescent="0.15">
      <c r="A179" t="str">
        <f>IF(申込一覧表!Q19="","",申込一覧表!B19)</f>
        <v/>
      </c>
      <c r="B179" t="str">
        <f>申込一覧表!AJ19</f>
        <v/>
      </c>
      <c r="C179" t="str">
        <f>申込一覧表!AN19</f>
        <v/>
      </c>
      <c r="D179" t="str">
        <f>申込一覧表!AG19</f>
        <v/>
      </c>
      <c r="E179" s="67">
        <v>0</v>
      </c>
      <c r="F179" s="67">
        <v>0</v>
      </c>
      <c r="G179" s="70" t="str">
        <f>申込一覧表!AR19</f>
        <v>999:99.99</v>
      </c>
    </row>
    <row r="180" spans="1:7" x14ac:dyDescent="0.15">
      <c r="A180" t="str">
        <f>IF(申込一覧表!Q20="","",申込一覧表!B20)</f>
        <v/>
      </c>
      <c r="B180" t="str">
        <f>申込一覧表!AJ20</f>
        <v/>
      </c>
      <c r="C180" t="str">
        <f>申込一覧表!AN20</f>
        <v/>
      </c>
      <c r="D180" t="str">
        <f>申込一覧表!AG20</f>
        <v/>
      </c>
      <c r="E180" s="67">
        <v>0</v>
      </c>
      <c r="F180" s="67">
        <v>0</v>
      </c>
      <c r="G180" s="70" t="str">
        <f>申込一覧表!AR20</f>
        <v>999:99.99</v>
      </c>
    </row>
    <row r="181" spans="1:7" x14ac:dyDescent="0.15">
      <c r="A181" t="str">
        <f>IF(申込一覧表!Q21="","",申込一覧表!B21)</f>
        <v/>
      </c>
      <c r="B181" t="str">
        <f>申込一覧表!AJ21</f>
        <v/>
      </c>
      <c r="C181" t="str">
        <f>申込一覧表!AN21</f>
        <v/>
      </c>
      <c r="D181" t="str">
        <f>申込一覧表!AG21</f>
        <v/>
      </c>
      <c r="E181" s="67">
        <v>0</v>
      </c>
      <c r="F181" s="67">
        <v>0</v>
      </c>
      <c r="G181" s="70" t="str">
        <f>申込一覧表!AR21</f>
        <v>999:99.99</v>
      </c>
    </row>
    <row r="182" spans="1:7" x14ac:dyDescent="0.15">
      <c r="A182" t="str">
        <f>IF(申込一覧表!Q22="","",申込一覧表!B22)</f>
        <v/>
      </c>
      <c r="B182" t="str">
        <f>申込一覧表!AJ22</f>
        <v/>
      </c>
      <c r="C182" t="str">
        <f>申込一覧表!AN22</f>
        <v/>
      </c>
      <c r="D182" t="str">
        <f>申込一覧表!AG22</f>
        <v/>
      </c>
      <c r="E182" s="67">
        <v>0</v>
      </c>
      <c r="F182" s="67">
        <v>0</v>
      </c>
      <c r="G182" s="70" t="str">
        <f>申込一覧表!AR22</f>
        <v>999:99.99</v>
      </c>
    </row>
    <row r="183" spans="1:7" x14ac:dyDescent="0.15">
      <c r="A183" t="str">
        <f>IF(申込一覧表!Q23="","",申込一覧表!B23)</f>
        <v/>
      </c>
      <c r="B183" t="str">
        <f>申込一覧表!AJ23</f>
        <v/>
      </c>
      <c r="C183" t="str">
        <f>申込一覧表!AN23</f>
        <v/>
      </c>
      <c r="D183" t="str">
        <f>申込一覧表!AG23</f>
        <v/>
      </c>
      <c r="E183" s="67">
        <v>0</v>
      </c>
      <c r="F183" s="67">
        <v>0</v>
      </c>
      <c r="G183" s="70" t="str">
        <f>申込一覧表!AR23</f>
        <v>999:99.99</v>
      </c>
    </row>
    <row r="184" spans="1:7" x14ac:dyDescent="0.15">
      <c r="A184" t="str">
        <f>IF(申込一覧表!Q24="","",申込一覧表!B24)</f>
        <v/>
      </c>
      <c r="B184" t="str">
        <f>申込一覧表!AJ24</f>
        <v/>
      </c>
      <c r="C184" t="str">
        <f>申込一覧表!AN24</f>
        <v/>
      </c>
      <c r="D184" t="str">
        <f>申込一覧表!AG24</f>
        <v/>
      </c>
      <c r="E184" s="67">
        <v>0</v>
      </c>
      <c r="F184" s="67">
        <v>0</v>
      </c>
      <c r="G184" s="70" t="str">
        <f>申込一覧表!AR24</f>
        <v>999:99.99</v>
      </c>
    </row>
    <row r="185" spans="1:7" x14ac:dyDescent="0.15">
      <c r="A185" t="str">
        <f>IF(申込一覧表!Q25="","",申込一覧表!B25)</f>
        <v/>
      </c>
      <c r="B185" t="str">
        <f>申込一覧表!AJ25</f>
        <v/>
      </c>
      <c r="C185" t="str">
        <f>申込一覧表!AN25</f>
        <v/>
      </c>
      <c r="D185" t="str">
        <f>申込一覧表!AG25</f>
        <v/>
      </c>
      <c r="E185" s="67">
        <v>0</v>
      </c>
      <c r="F185" s="67">
        <v>0</v>
      </c>
      <c r="G185" s="70" t="str">
        <f>申込一覧表!AR25</f>
        <v>999:99.99</v>
      </c>
    </row>
    <row r="186" spans="1:7" x14ac:dyDescent="0.15">
      <c r="A186" t="str">
        <f>IF(申込一覧表!Q26="","",申込一覧表!B26)</f>
        <v/>
      </c>
      <c r="B186" t="str">
        <f>申込一覧表!AJ26</f>
        <v/>
      </c>
      <c r="C186" t="str">
        <f>申込一覧表!AN26</f>
        <v/>
      </c>
      <c r="D186" t="str">
        <f>申込一覧表!AG26</f>
        <v/>
      </c>
      <c r="E186" s="67">
        <v>0</v>
      </c>
      <c r="F186" s="67">
        <v>0</v>
      </c>
      <c r="G186" s="70" t="str">
        <f>申込一覧表!AR26</f>
        <v>999:99.99</v>
      </c>
    </row>
    <row r="187" spans="1:7" x14ac:dyDescent="0.15">
      <c r="A187" t="str">
        <f>IF(申込一覧表!Q27="","",申込一覧表!B27)</f>
        <v/>
      </c>
      <c r="B187" t="str">
        <f>申込一覧表!AJ27</f>
        <v/>
      </c>
      <c r="C187" t="str">
        <f>申込一覧表!AN27</f>
        <v/>
      </c>
      <c r="D187" t="str">
        <f>申込一覧表!AG27</f>
        <v/>
      </c>
      <c r="E187" s="67">
        <v>0</v>
      </c>
      <c r="F187" s="67">
        <v>0</v>
      </c>
      <c r="G187" s="70" t="str">
        <f>申込一覧表!AR27</f>
        <v>999:99.99</v>
      </c>
    </row>
    <row r="188" spans="1:7" x14ac:dyDescent="0.15">
      <c r="A188" t="str">
        <f>IF(申込一覧表!Q28="","",申込一覧表!B28)</f>
        <v/>
      </c>
      <c r="B188" t="str">
        <f>申込一覧表!AJ28</f>
        <v/>
      </c>
      <c r="C188" t="str">
        <f>申込一覧表!AN28</f>
        <v/>
      </c>
      <c r="D188" t="str">
        <f>申込一覧表!AG28</f>
        <v/>
      </c>
      <c r="E188" s="67">
        <v>0</v>
      </c>
      <c r="F188" s="67">
        <v>0</v>
      </c>
      <c r="G188" s="70" t="str">
        <f>申込一覧表!AR28</f>
        <v>999:99.99</v>
      </c>
    </row>
    <row r="189" spans="1:7" x14ac:dyDescent="0.15">
      <c r="A189" t="str">
        <f>IF(申込一覧表!Q29="","",申込一覧表!B29)</f>
        <v/>
      </c>
      <c r="B189" t="str">
        <f>申込一覧表!AJ29</f>
        <v/>
      </c>
      <c r="C189" t="str">
        <f>申込一覧表!AN29</f>
        <v/>
      </c>
      <c r="D189" t="str">
        <f>申込一覧表!AG29</f>
        <v/>
      </c>
      <c r="E189" s="67">
        <v>0</v>
      </c>
      <c r="F189" s="67">
        <v>0</v>
      </c>
      <c r="G189" s="70" t="str">
        <f>申込一覧表!AR29</f>
        <v>999:99.99</v>
      </c>
    </row>
    <row r="190" spans="1:7" x14ac:dyDescent="0.15">
      <c r="A190" t="str">
        <f>IF(申込一覧表!Q30="","",申込一覧表!B30)</f>
        <v/>
      </c>
      <c r="B190" t="str">
        <f>申込一覧表!AJ30</f>
        <v/>
      </c>
      <c r="C190" t="str">
        <f>申込一覧表!AN30</f>
        <v/>
      </c>
      <c r="D190" t="str">
        <f>申込一覧表!AG30</f>
        <v/>
      </c>
      <c r="E190" s="67">
        <v>0</v>
      </c>
      <c r="F190" s="67">
        <v>0</v>
      </c>
      <c r="G190" s="70" t="str">
        <f>申込一覧表!AR30</f>
        <v>999:99.99</v>
      </c>
    </row>
    <row r="191" spans="1:7" x14ac:dyDescent="0.15">
      <c r="A191" t="str">
        <f>IF(申込一覧表!Q31="","",申込一覧表!B31)</f>
        <v/>
      </c>
      <c r="B191" t="str">
        <f>申込一覧表!AJ31</f>
        <v/>
      </c>
      <c r="C191" t="str">
        <f>申込一覧表!AN31</f>
        <v/>
      </c>
      <c r="D191" t="str">
        <f>申込一覧表!AG31</f>
        <v/>
      </c>
      <c r="E191" s="67">
        <v>0</v>
      </c>
      <c r="F191" s="67">
        <v>0</v>
      </c>
      <c r="G191" s="70" t="str">
        <f>申込一覧表!AR31</f>
        <v>999:99.99</v>
      </c>
    </row>
    <row r="192" spans="1:7" x14ac:dyDescent="0.15">
      <c r="A192" t="str">
        <f>IF(申込一覧表!Q32="","",申込一覧表!B32)</f>
        <v/>
      </c>
      <c r="B192" t="str">
        <f>申込一覧表!AJ32</f>
        <v/>
      </c>
      <c r="C192" t="str">
        <f>申込一覧表!AN32</f>
        <v/>
      </c>
      <c r="D192" t="str">
        <f>申込一覧表!AG32</f>
        <v/>
      </c>
      <c r="E192" s="67">
        <v>0</v>
      </c>
      <c r="F192" s="67">
        <v>0</v>
      </c>
      <c r="G192" s="70" t="str">
        <f>申込一覧表!AR32</f>
        <v>999:99.99</v>
      </c>
    </row>
    <row r="193" spans="1:7" x14ac:dyDescent="0.15">
      <c r="A193" t="str">
        <f>IF(申込一覧表!Q33="","",申込一覧表!B33)</f>
        <v/>
      </c>
      <c r="B193" t="str">
        <f>申込一覧表!AJ33</f>
        <v/>
      </c>
      <c r="C193" t="str">
        <f>申込一覧表!AN33</f>
        <v/>
      </c>
      <c r="D193" t="str">
        <f>申込一覧表!AG33</f>
        <v/>
      </c>
      <c r="E193" s="67">
        <v>0</v>
      </c>
      <c r="F193" s="67">
        <v>0</v>
      </c>
      <c r="G193" s="70" t="str">
        <f>申込一覧表!AR33</f>
        <v>999:99.99</v>
      </c>
    </row>
    <row r="194" spans="1:7" x14ac:dyDescent="0.15">
      <c r="A194" t="str">
        <f>IF(申込一覧表!Q34="","",申込一覧表!B34)</f>
        <v/>
      </c>
      <c r="B194" t="str">
        <f>申込一覧表!AJ34</f>
        <v/>
      </c>
      <c r="C194" t="str">
        <f>申込一覧表!AN34</f>
        <v/>
      </c>
      <c r="D194" t="str">
        <f>申込一覧表!AG34</f>
        <v/>
      </c>
      <c r="E194" s="67">
        <v>0</v>
      </c>
      <c r="F194" s="67">
        <v>0</v>
      </c>
      <c r="G194" s="70" t="str">
        <f>申込一覧表!AR34</f>
        <v>999:99.99</v>
      </c>
    </row>
    <row r="195" spans="1:7" x14ac:dyDescent="0.15">
      <c r="A195" t="str">
        <f>IF(申込一覧表!Q35="","",申込一覧表!B35)</f>
        <v/>
      </c>
      <c r="B195" t="str">
        <f>申込一覧表!AJ35</f>
        <v/>
      </c>
      <c r="C195" t="str">
        <f>申込一覧表!AN35</f>
        <v/>
      </c>
      <c r="D195" t="str">
        <f>申込一覧表!AG35</f>
        <v/>
      </c>
      <c r="E195" s="67">
        <v>0</v>
      </c>
      <c r="F195" s="67">
        <v>0</v>
      </c>
      <c r="G195" s="70" t="str">
        <f>申込一覧表!AR35</f>
        <v>999:99.99</v>
      </c>
    </row>
    <row r="196" spans="1:7" x14ac:dyDescent="0.15">
      <c r="A196" t="str">
        <f>IF(申込一覧表!Q36="","",申込一覧表!B36)</f>
        <v/>
      </c>
      <c r="B196" t="str">
        <f>申込一覧表!AJ36</f>
        <v/>
      </c>
      <c r="C196" t="str">
        <f>申込一覧表!AN36</f>
        <v/>
      </c>
      <c r="D196" t="str">
        <f>申込一覧表!AG36</f>
        <v/>
      </c>
      <c r="E196" s="67">
        <v>0</v>
      </c>
      <c r="F196" s="67">
        <v>0</v>
      </c>
      <c r="G196" s="70" t="str">
        <f>申込一覧表!AR36</f>
        <v>999:99.99</v>
      </c>
    </row>
    <row r="197" spans="1:7" x14ac:dyDescent="0.15">
      <c r="A197" t="str">
        <f>IF(申込一覧表!Q37="","",申込一覧表!B37)</f>
        <v/>
      </c>
      <c r="B197" t="str">
        <f>申込一覧表!AJ37</f>
        <v/>
      </c>
      <c r="C197" t="str">
        <f>申込一覧表!AN37</f>
        <v/>
      </c>
      <c r="D197" t="str">
        <f>申込一覧表!AG37</f>
        <v/>
      </c>
      <c r="E197" s="67">
        <v>0</v>
      </c>
      <c r="F197" s="67">
        <v>0</v>
      </c>
      <c r="G197" s="70" t="str">
        <f>申込一覧表!AR37</f>
        <v>999:99.99</v>
      </c>
    </row>
    <row r="198" spans="1:7" x14ac:dyDescent="0.15">
      <c r="A198" t="str">
        <f>IF(申込一覧表!Q38="","",申込一覧表!B38)</f>
        <v/>
      </c>
      <c r="B198" t="str">
        <f>申込一覧表!AJ38</f>
        <v/>
      </c>
      <c r="C198" t="str">
        <f>申込一覧表!AN38</f>
        <v/>
      </c>
      <c r="D198" t="str">
        <f>申込一覧表!AG38</f>
        <v/>
      </c>
      <c r="E198" s="67">
        <v>0</v>
      </c>
      <c r="F198" s="67">
        <v>0</v>
      </c>
      <c r="G198" s="70" t="str">
        <f>申込一覧表!AR38</f>
        <v>999:99.99</v>
      </c>
    </row>
    <row r="199" spans="1:7" x14ac:dyDescent="0.15">
      <c r="A199" t="str">
        <f>IF(申込一覧表!Q39="","",申込一覧表!B39)</f>
        <v/>
      </c>
      <c r="B199" t="str">
        <f>申込一覧表!AJ39</f>
        <v/>
      </c>
      <c r="C199" t="str">
        <f>申込一覧表!AN39</f>
        <v/>
      </c>
      <c r="D199" t="str">
        <f>申込一覧表!AG39</f>
        <v/>
      </c>
      <c r="E199" s="67">
        <v>0</v>
      </c>
      <c r="F199" s="67">
        <v>0</v>
      </c>
      <c r="G199" s="70" t="str">
        <f>申込一覧表!AR39</f>
        <v>999:99.99</v>
      </c>
    </row>
    <row r="200" spans="1:7" x14ac:dyDescent="0.15">
      <c r="A200" t="str">
        <f>IF(申込一覧表!Q40="","",申込一覧表!B40)</f>
        <v/>
      </c>
      <c r="B200" t="str">
        <f>申込一覧表!AJ40</f>
        <v/>
      </c>
      <c r="C200" t="str">
        <f>申込一覧表!AN40</f>
        <v/>
      </c>
      <c r="D200" t="str">
        <f>申込一覧表!AG40</f>
        <v/>
      </c>
      <c r="E200" s="67">
        <v>0</v>
      </c>
      <c r="F200" s="67">
        <v>0</v>
      </c>
      <c r="G200" s="70" t="str">
        <f>申込一覧表!AR40</f>
        <v>999:99.99</v>
      </c>
    </row>
    <row r="201" spans="1:7" x14ac:dyDescent="0.15">
      <c r="A201" t="str">
        <f>IF(申込一覧表!Q41="","",申込一覧表!B41)</f>
        <v/>
      </c>
      <c r="B201" t="str">
        <f>申込一覧表!AJ41</f>
        <v/>
      </c>
      <c r="C201" t="str">
        <f>申込一覧表!AN41</f>
        <v/>
      </c>
      <c r="D201" t="str">
        <f>申込一覧表!AG41</f>
        <v/>
      </c>
      <c r="E201" s="67">
        <v>0</v>
      </c>
      <c r="F201" s="67">
        <v>0</v>
      </c>
      <c r="G201" s="70" t="str">
        <f>申込一覧表!AR41</f>
        <v>999:99.99</v>
      </c>
    </row>
    <row r="202" spans="1:7" x14ac:dyDescent="0.15">
      <c r="A202" t="str">
        <f>IF(申込一覧表!Q42="","",申込一覧表!B42)</f>
        <v/>
      </c>
      <c r="B202" t="str">
        <f>申込一覧表!AJ42</f>
        <v/>
      </c>
      <c r="C202" t="str">
        <f>申込一覧表!AN42</f>
        <v/>
      </c>
      <c r="D202" t="str">
        <f>申込一覧表!AG42</f>
        <v/>
      </c>
      <c r="E202" s="67">
        <v>0</v>
      </c>
      <c r="F202" s="67">
        <v>0</v>
      </c>
      <c r="G202" s="70" t="str">
        <f>申込一覧表!AR42</f>
        <v>999:99.99</v>
      </c>
    </row>
    <row r="203" spans="1:7" x14ac:dyDescent="0.15">
      <c r="A203" t="str">
        <f>IF(申込一覧表!Q43="","",申込一覧表!B43)</f>
        <v/>
      </c>
      <c r="B203" t="str">
        <f>申込一覧表!AJ43</f>
        <v/>
      </c>
      <c r="C203" t="str">
        <f>申込一覧表!AN43</f>
        <v/>
      </c>
      <c r="D203" t="str">
        <f>申込一覧表!AG43</f>
        <v/>
      </c>
      <c r="E203" s="67">
        <v>0</v>
      </c>
      <c r="F203" s="67">
        <v>0</v>
      </c>
      <c r="G203" s="70" t="str">
        <f>申込一覧表!AR43</f>
        <v>999:99.99</v>
      </c>
    </row>
    <row r="204" spans="1:7" x14ac:dyDescent="0.15">
      <c r="A204" t="str">
        <f>IF(申込一覧表!Q44="","",申込一覧表!B44)</f>
        <v/>
      </c>
      <c r="B204" t="str">
        <f>申込一覧表!AJ44</f>
        <v/>
      </c>
      <c r="C204" t="str">
        <f>申込一覧表!AN44</f>
        <v/>
      </c>
      <c r="D204" t="str">
        <f>申込一覧表!AG44</f>
        <v/>
      </c>
      <c r="E204" s="67">
        <v>0</v>
      </c>
      <c r="F204" s="67">
        <v>0</v>
      </c>
      <c r="G204" s="70" t="str">
        <f>申込一覧表!AR44</f>
        <v>999:99.99</v>
      </c>
    </row>
    <row r="205" spans="1:7" x14ac:dyDescent="0.15">
      <c r="A205" s="65" t="str">
        <f>IF(申込一覧表!Q45="","",申込一覧表!B45)</f>
        <v/>
      </c>
      <c r="B205" s="65" t="str">
        <f>申込一覧表!AJ45</f>
        <v/>
      </c>
      <c r="C205" s="65" t="str">
        <f>申込一覧表!AN45</f>
        <v/>
      </c>
      <c r="D205" s="65" t="str">
        <f>申込一覧表!AG45</f>
        <v/>
      </c>
      <c r="E205" s="68">
        <v>0</v>
      </c>
      <c r="F205" s="68">
        <v>0</v>
      </c>
      <c r="G205" s="65" t="str">
        <f>申込一覧表!AR45</f>
        <v>999:99.99</v>
      </c>
    </row>
    <row r="206" spans="1:7" x14ac:dyDescent="0.15">
      <c r="E206" s="67"/>
      <c r="F206" s="67"/>
      <c r="G206" s="70"/>
    </row>
    <row r="207" spans="1:7" x14ac:dyDescent="0.15">
      <c r="A207" s="65"/>
      <c r="B207" s="65"/>
      <c r="C207" s="65"/>
      <c r="D207" s="65"/>
      <c r="E207" s="68"/>
      <c r="F207" s="68"/>
      <c r="G207" s="65"/>
    </row>
    <row r="208" spans="1:7" x14ac:dyDescent="0.15">
      <c r="A208" t="str">
        <f>IF(申込一覧表!Q48="","",申込一覧表!B48)</f>
        <v/>
      </c>
      <c r="B208" t="str">
        <f>申込一覧表!AJ48</f>
        <v/>
      </c>
      <c r="C208" t="str">
        <f>申込一覧表!AN48</f>
        <v/>
      </c>
      <c r="D208" t="str">
        <f>申込一覧表!AG48</f>
        <v/>
      </c>
      <c r="E208" s="67">
        <v>0</v>
      </c>
      <c r="F208" s="67">
        <v>5</v>
      </c>
      <c r="G208" s="70" t="str">
        <f>申込一覧表!AR48</f>
        <v>999:99.99</v>
      </c>
    </row>
    <row r="209" spans="1:7" x14ac:dyDescent="0.15">
      <c r="A209" t="str">
        <f>IF(申込一覧表!Q49="","",申込一覧表!B49)</f>
        <v/>
      </c>
      <c r="B209" t="str">
        <f>申込一覧表!AJ49</f>
        <v/>
      </c>
      <c r="C209" t="str">
        <f>申込一覧表!AN49</f>
        <v/>
      </c>
      <c r="D209" t="str">
        <f>申込一覧表!AG49</f>
        <v/>
      </c>
      <c r="E209" s="67">
        <v>0</v>
      </c>
      <c r="F209" s="67">
        <v>5</v>
      </c>
      <c r="G209" s="70" t="str">
        <f>申込一覧表!AR49</f>
        <v>999:99.99</v>
      </c>
    </row>
    <row r="210" spans="1:7" x14ac:dyDescent="0.15">
      <c r="A210" t="str">
        <f>IF(申込一覧表!Q50="","",申込一覧表!B50)</f>
        <v/>
      </c>
      <c r="B210" t="str">
        <f>申込一覧表!AJ50</f>
        <v/>
      </c>
      <c r="C210" t="str">
        <f>申込一覧表!AN50</f>
        <v/>
      </c>
      <c r="D210" t="str">
        <f>申込一覧表!AG50</f>
        <v/>
      </c>
      <c r="E210" s="67">
        <v>0</v>
      </c>
      <c r="F210" s="67">
        <v>5</v>
      </c>
      <c r="G210" s="70" t="str">
        <f>申込一覧表!AR50</f>
        <v>999:99.99</v>
      </c>
    </row>
    <row r="211" spans="1:7" x14ac:dyDescent="0.15">
      <c r="A211" t="str">
        <f>IF(申込一覧表!Q51="","",申込一覧表!B51)</f>
        <v/>
      </c>
      <c r="B211" t="str">
        <f>申込一覧表!AJ51</f>
        <v/>
      </c>
      <c r="C211" t="str">
        <f>申込一覧表!AN51</f>
        <v/>
      </c>
      <c r="D211" t="str">
        <f>申込一覧表!AG51</f>
        <v/>
      </c>
      <c r="E211" s="67">
        <v>0</v>
      </c>
      <c r="F211" s="67">
        <v>5</v>
      </c>
      <c r="G211" s="70" t="str">
        <f>申込一覧表!AR51</f>
        <v>999:99.99</v>
      </c>
    </row>
    <row r="212" spans="1:7" x14ac:dyDescent="0.15">
      <c r="A212" t="str">
        <f>IF(申込一覧表!Q52="","",申込一覧表!B52)</f>
        <v/>
      </c>
      <c r="B212" t="str">
        <f>申込一覧表!AJ52</f>
        <v/>
      </c>
      <c r="C212" t="str">
        <f>申込一覧表!AN52</f>
        <v/>
      </c>
      <c r="D212" t="str">
        <f>申込一覧表!AG52</f>
        <v/>
      </c>
      <c r="E212" s="67">
        <v>0</v>
      </c>
      <c r="F212" s="67">
        <v>5</v>
      </c>
      <c r="G212" s="70" t="str">
        <f>申込一覧表!AR52</f>
        <v>999:99.99</v>
      </c>
    </row>
    <row r="213" spans="1:7" x14ac:dyDescent="0.15">
      <c r="A213" t="str">
        <f>IF(申込一覧表!Q53="","",申込一覧表!B53)</f>
        <v/>
      </c>
      <c r="B213" t="str">
        <f>申込一覧表!AJ53</f>
        <v/>
      </c>
      <c r="C213" t="str">
        <f>申込一覧表!AN53</f>
        <v/>
      </c>
      <c r="D213" t="str">
        <f>申込一覧表!AG53</f>
        <v/>
      </c>
      <c r="E213" s="67">
        <v>0</v>
      </c>
      <c r="F213" s="67">
        <v>5</v>
      </c>
      <c r="G213" s="70" t="str">
        <f>申込一覧表!AR53</f>
        <v>999:99.99</v>
      </c>
    </row>
    <row r="214" spans="1:7" x14ac:dyDescent="0.15">
      <c r="A214" t="str">
        <f>IF(申込一覧表!Q54="","",申込一覧表!B54)</f>
        <v/>
      </c>
      <c r="B214" t="str">
        <f>申込一覧表!AJ54</f>
        <v/>
      </c>
      <c r="C214" t="str">
        <f>申込一覧表!AN54</f>
        <v/>
      </c>
      <c r="D214" t="str">
        <f>申込一覧表!AG54</f>
        <v/>
      </c>
      <c r="E214" s="67">
        <v>0</v>
      </c>
      <c r="F214" s="67">
        <v>5</v>
      </c>
      <c r="G214" s="70" t="str">
        <f>申込一覧表!AR54</f>
        <v>999:99.99</v>
      </c>
    </row>
    <row r="215" spans="1:7" x14ac:dyDescent="0.15">
      <c r="A215" t="str">
        <f>IF(申込一覧表!Q55="","",申込一覧表!B55)</f>
        <v/>
      </c>
      <c r="B215" t="str">
        <f>申込一覧表!AJ55</f>
        <v/>
      </c>
      <c r="C215" t="str">
        <f>申込一覧表!AN55</f>
        <v/>
      </c>
      <c r="D215" t="str">
        <f>申込一覧表!AG55</f>
        <v/>
      </c>
      <c r="E215" s="67">
        <v>0</v>
      </c>
      <c r="F215" s="67">
        <v>5</v>
      </c>
      <c r="G215" s="70" t="str">
        <f>申込一覧表!AR55</f>
        <v>999:99.99</v>
      </c>
    </row>
    <row r="216" spans="1:7" x14ac:dyDescent="0.15">
      <c r="A216" t="str">
        <f>IF(申込一覧表!Q56="","",申込一覧表!B56)</f>
        <v/>
      </c>
      <c r="B216" t="str">
        <f>申込一覧表!AJ56</f>
        <v/>
      </c>
      <c r="C216" t="str">
        <f>申込一覧表!AN56</f>
        <v/>
      </c>
      <c r="D216" t="str">
        <f>申込一覧表!AG56</f>
        <v/>
      </c>
      <c r="E216" s="67">
        <v>0</v>
      </c>
      <c r="F216" s="67">
        <v>5</v>
      </c>
      <c r="G216" s="70" t="str">
        <f>申込一覧表!AR56</f>
        <v>999:99.99</v>
      </c>
    </row>
    <row r="217" spans="1:7" x14ac:dyDescent="0.15">
      <c r="A217" t="str">
        <f>IF(申込一覧表!Q57="","",申込一覧表!B57)</f>
        <v/>
      </c>
      <c r="B217" t="str">
        <f>申込一覧表!AJ57</f>
        <v/>
      </c>
      <c r="C217" t="str">
        <f>申込一覧表!AN57</f>
        <v/>
      </c>
      <c r="D217" t="str">
        <f>申込一覧表!AG57</f>
        <v/>
      </c>
      <c r="E217" s="67">
        <v>0</v>
      </c>
      <c r="F217" s="67">
        <v>5</v>
      </c>
      <c r="G217" s="70" t="str">
        <f>申込一覧表!AR57</f>
        <v>999:99.99</v>
      </c>
    </row>
    <row r="218" spans="1:7" x14ac:dyDescent="0.15">
      <c r="A218" t="str">
        <f>IF(申込一覧表!Q58="","",申込一覧表!B58)</f>
        <v/>
      </c>
      <c r="B218" t="str">
        <f>申込一覧表!AJ58</f>
        <v/>
      </c>
      <c r="C218" t="str">
        <f>申込一覧表!AN58</f>
        <v/>
      </c>
      <c r="D218" t="str">
        <f>申込一覧表!AG58</f>
        <v/>
      </c>
      <c r="E218" s="67">
        <v>0</v>
      </c>
      <c r="F218" s="67">
        <v>5</v>
      </c>
      <c r="G218" s="70" t="str">
        <f>申込一覧表!AR58</f>
        <v>999:99.99</v>
      </c>
    </row>
    <row r="219" spans="1:7" x14ac:dyDescent="0.15">
      <c r="A219" t="str">
        <f>IF(申込一覧表!Q59="","",申込一覧表!B59)</f>
        <v/>
      </c>
      <c r="B219" t="str">
        <f>申込一覧表!AJ59</f>
        <v/>
      </c>
      <c r="C219" t="str">
        <f>申込一覧表!AN59</f>
        <v/>
      </c>
      <c r="D219" t="str">
        <f>申込一覧表!AG59</f>
        <v/>
      </c>
      <c r="E219" s="67">
        <v>0</v>
      </c>
      <c r="F219" s="67">
        <v>5</v>
      </c>
      <c r="G219" s="70" t="str">
        <f>申込一覧表!AR59</f>
        <v>999:99.99</v>
      </c>
    </row>
    <row r="220" spans="1:7" x14ac:dyDescent="0.15">
      <c r="A220" t="str">
        <f>IF(申込一覧表!Q60="","",申込一覧表!B60)</f>
        <v/>
      </c>
      <c r="B220" t="str">
        <f>申込一覧表!AJ60</f>
        <v/>
      </c>
      <c r="C220" t="str">
        <f>申込一覧表!AN60</f>
        <v/>
      </c>
      <c r="D220" t="str">
        <f>申込一覧表!AG60</f>
        <v/>
      </c>
      <c r="E220" s="67">
        <v>0</v>
      </c>
      <c r="F220" s="67">
        <v>5</v>
      </c>
      <c r="G220" s="70" t="str">
        <f>申込一覧表!AR60</f>
        <v>999:99.99</v>
      </c>
    </row>
    <row r="221" spans="1:7" x14ac:dyDescent="0.15">
      <c r="A221" t="str">
        <f>IF(申込一覧表!Q61="","",申込一覧表!B61)</f>
        <v/>
      </c>
      <c r="B221" t="str">
        <f>申込一覧表!AJ61</f>
        <v/>
      </c>
      <c r="C221" t="str">
        <f>申込一覧表!AN61</f>
        <v/>
      </c>
      <c r="D221" t="str">
        <f>申込一覧表!AG61</f>
        <v/>
      </c>
      <c r="E221" s="67">
        <v>0</v>
      </c>
      <c r="F221" s="67">
        <v>5</v>
      </c>
      <c r="G221" s="70" t="str">
        <f>申込一覧表!AR61</f>
        <v>999:99.99</v>
      </c>
    </row>
    <row r="222" spans="1:7" x14ac:dyDescent="0.15">
      <c r="A222" t="str">
        <f>IF(申込一覧表!Q62="","",申込一覧表!B62)</f>
        <v/>
      </c>
      <c r="B222" t="str">
        <f>申込一覧表!AJ62</f>
        <v/>
      </c>
      <c r="C222" t="str">
        <f>申込一覧表!AN62</f>
        <v/>
      </c>
      <c r="D222" t="str">
        <f>申込一覧表!AG62</f>
        <v/>
      </c>
      <c r="E222" s="67">
        <v>0</v>
      </c>
      <c r="F222" s="67">
        <v>5</v>
      </c>
      <c r="G222" s="70" t="str">
        <f>申込一覧表!AR62</f>
        <v>999:99.99</v>
      </c>
    </row>
    <row r="223" spans="1:7" x14ac:dyDescent="0.15">
      <c r="A223" t="str">
        <f>IF(申込一覧表!Q63="","",申込一覧表!B63)</f>
        <v/>
      </c>
      <c r="B223" t="str">
        <f>申込一覧表!AJ63</f>
        <v/>
      </c>
      <c r="C223" t="str">
        <f>申込一覧表!AN63</f>
        <v/>
      </c>
      <c r="D223" t="str">
        <f>申込一覧表!AG63</f>
        <v/>
      </c>
      <c r="E223" s="67">
        <v>0</v>
      </c>
      <c r="F223" s="67">
        <v>5</v>
      </c>
      <c r="G223" s="70" t="str">
        <f>申込一覧表!AR63</f>
        <v>999:99.99</v>
      </c>
    </row>
    <row r="224" spans="1:7" x14ac:dyDescent="0.15">
      <c r="A224" t="str">
        <f>IF(申込一覧表!Q64="","",申込一覧表!B64)</f>
        <v/>
      </c>
      <c r="B224" t="str">
        <f>申込一覧表!AJ64</f>
        <v/>
      </c>
      <c r="C224" t="str">
        <f>申込一覧表!AN64</f>
        <v/>
      </c>
      <c r="D224" t="str">
        <f>申込一覧表!AG64</f>
        <v/>
      </c>
      <c r="E224" s="67">
        <v>0</v>
      </c>
      <c r="F224" s="67">
        <v>5</v>
      </c>
      <c r="G224" s="70" t="str">
        <f>申込一覧表!AR64</f>
        <v>999:99.99</v>
      </c>
    </row>
    <row r="225" spans="1:7" x14ac:dyDescent="0.15">
      <c r="A225" t="str">
        <f>IF(申込一覧表!Q65="","",申込一覧表!B65)</f>
        <v/>
      </c>
      <c r="B225" t="str">
        <f>申込一覧表!AJ65</f>
        <v/>
      </c>
      <c r="C225" t="str">
        <f>申込一覧表!AN65</f>
        <v/>
      </c>
      <c r="D225" t="str">
        <f>申込一覧表!AG65</f>
        <v/>
      </c>
      <c r="E225" s="67">
        <v>0</v>
      </c>
      <c r="F225" s="67">
        <v>5</v>
      </c>
      <c r="G225" s="70" t="str">
        <f>申込一覧表!AR65</f>
        <v>999:99.99</v>
      </c>
    </row>
    <row r="226" spans="1:7" x14ac:dyDescent="0.15">
      <c r="A226" t="str">
        <f>IF(申込一覧表!Q66="","",申込一覧表!B66)</f>
        <v/>
      </c>
      <c r="B226" t="str">
        <f>申込一覧表!AJ66</f>
        <v/>
      </c>
      <c r="C226" t="str">
        <f>申込一覧表!AN66</f>
        <v/>
      </c>
      <c r="D226" t="str">
        <f>申込一覧表!AG66</f>
        <v/>
      </c>
      <c r="E226" s="67">
        <v>0</v>
      </c>
      <c r="F226" s="67">
        <v>5</v>
      </c>
      <c r="G226" s="70" t="str">
        <f>申込一覧表!AR66</f>
        <v>999:99.99</v>
      </c>
    </row>
    <row r="227" spans="1:7" x14ac:dyDescent="0.15">
      <c r="A227" t="str">
        <f>IF(申込一覧表!Q67="","",申込一覧表!B67)</f>
        <v/>
      </c>
      <c r="B227" t="str">
        <f>申込一覧表!AJ67</f>
        <v/>
      </c>
      <c r="C227" t="str">
        <f>申込一覧表!AN67</f>
        <v/>
      </c>
      <c r="D227" t="str">
        <f>申込一覧表!AG67</f>
        <v/>
      </c>
      <c r="E227" s="67">
        <v>0</v>
      </c>
      <c r="F227" s="67">
        <v>5</v>
      </c>
      <c r="G227" s="70" t="str">
        <f>申込一覧表!AR67</f>
        <v>999:99.99</v>
      </c>
    </row>
    <row r="228" spans="1:7" x14ac:dyDescent="0.15">
      <c r="A228" t="str">
        <f>IF(申込一覧表!Q68="","",申込一覧表!B68)</f>
        <v/>
      </c>
      <c r="B228" t="str">
        <f>申込一覧表!AJ68</f>
        <v/>
      </c>
      <c r="C228" t="str">
        <f>申込一覧表!AN68</f>
        <v/>
      </c>
      <c r="D228" t="str">
        <f>申込一覧表!AG68</f>
        <v/>
      </c>
      <c r="E228" s="67">
        <v>0</v>
      </c>
      <c r="F228" s="67">
        <v>5</v>
      </c>
      <c r="G228" s="70" t="str">
        <f>申込一覧表!AR68</f>
        <v>999:99.99</v>
      </c>
    </row>
    <row r="229" spans="1:7" x14ac:dyDescent="0.15">
      <c r="A229" t="str">
        <f>IF(申込一覧表!Q69="","",申込一覧表!B69)</f>
        <v/>
      </c>
      <c r="B229" t="str">
        <f>申込一覧表!AJ69</f>
        <v/>
      </c>
      <c r="C229" t="str">
        <f>申込一覧表!AN69</f>
        <v/>
      </c>
      <c r="D229" t="str">
        <f>申込一覧表!AG69</f>
        <v/>
      </c>
      <c r="E229" s="67">
        <v>0</v>
      </c>
      <c r="F229" s="67">
        <v>5</v>
      </c>
      <c r="G229" s="70" t="str">
        <f>申込一覧表!AR69</f>
        <v>999:99.99</v>
      </c>
    </row>
    <row r="230" spans="1:7" x14ac:dyDescent="0.15">
      <c r="A230" t="str">
        <f>IF(申込一覧表!Q70="","",申込一覧表!B70)</f>
        <v/>
      </c>
      <c r="B230" t="str">
        <f>申込一覧表!AJ70</f>
        <v/>
      </c>
      <c r="C230" t="str">
        <f>申込一覧表!AN70</f>
        <v/>
      </c>
      <c r="D230" t="str">
        <f>申込一覧表!AG70</f>
        <v/>
      </c>
      <c r="E230" s="67">
        <v>0</v>
      </c>
      <c r="F230" s="67">
        <v>5</v>
      </c>
      <c r="G230" s="70" t="str">
        <f>申込一覧表!AR70</f>
        <v>999:99.99</v>
      </c>
    </row>
    <row r="231" spans="1:7" x14ac:dyDescent="0.15">
      <c r="A231" t="str">
        <f>IF(申込一覧表!Q71="","",申込一覧表!B71)</f>
        <v/>
      </c>
      <c r="B231" t="str">
        <f>申込一覧表!AJ71</f>
        <v/>
      </c>
      <c r="C231" t="str">
        <f>申込一覧表!AN71</f>
        <v/>
      </c>
      <c r="D231" t="str">
        <f>申込一覧表!AG71</f>
        <v/>
      </c>
      <c r="E231" s="67">
        <v>0</v>
      </c>
      <c r="F231" s="67">
        <v>5</v>
      </c>
      <c r="G231" s="70" t="str">
        <f>申込一覧表!AR71</f>
        <v>999:99.99</v>
      </c>
    </row>
    <row r="232" spans="1:7" x14ac:dyDescent="0.15">
      <c r="A232" t="str">
        <f>IF(申込一覧表!Q72="","",申込一覧表!B72)</f>
        <v/>
      </c>
      <c r="B232" t="str">
        <f>申込一覧表!AJ72</f>
        <v/>
      </c>
      <c r="C232" t="str">
        <f>申込一覧表!AN72</f>
        <v/>
      </c>
      <c r="D232" t="str">
        <f>申込一覧表!AG72</f>
        <v/>
      </c>
      <c r="E232" s="67">
        <v>0</v>
      </c>
      <c r="F232" s="67">
        <v>5</v>
      </c>
      <c r="G232" s="70" t="str">
        <f>申込一覧表!AR72</f>
        <v>999:99.99</v>
      </c>
    </row>
    <row r="233" spans="1:7" x14ac:dyDescent="0.15">
      <c r="A233" t="str">
        <f>IF(申込一覧表!Q73="","",申込一覧表!B73)</f>
        <v/>
      </c>
      <c r="B233" t="str">
        <f>申込一覧表!AJ73</f>
        <v/>
      </c>
      <c r="C233" t="str">
        <f>申込一覧表!AN73</f>
        <v/>
      </c>
      <c r="D233" t="str">
        <f>申込一覧表!AG73</f>
        <v/>
      </c>
      <c r="E233" s="67">
        <v>0</v>
      </c>
      <c r="F233" s="67">
        <v>5</v>
      </c>
      <c r="G233" s="70" t="str">
        <f>申込一覧表!AR73</f>
        <v>999:99.99</v>
      </c>
    </row>
    <row r="234" spans="1:7" x14ac:dyDescent="0.15">
      <c r="A234" t="str">
        <f>IF(申込一覧表!Q74="","",申込一覧表!B74)</f>
        <v/>
      </c>
      <c r="B234" t="str">
        <f>申込一覧表!AJ74</f>
        <v/>
      </c>
      <c r="C234" t="str">
        <f>申込一覧表!AN74</f>
        <v/>
      </c>
      <c r="D234" t="str">
        <f>申込一覧表!AG74</f>
        <v/>
      </c>
      <c r="E234" s="67">
        <v>0</v>
      </c>
      <c r="F234" s="67">
        <v>5</v>
      </c>
      <c r="G234" s="70" t="str">
        <f>申込一覧表!AR74</f>
        <v>999:99.99</v>
      </c>
    </row>
    <row r="235" spans="1:7" x14ac:dyDescent="0.15">
      <c r="A235" t="str">
        <f>IF(申込一覧表!Q75="","",申込一覧表!B75)</f>
        <v/>
      </c>
      <c r="B235" t="str">
        <f>申込一覧表!AJ75</f>
        <v/>
      </c>
      <c r="C235" t="str">
        <f>申込一覧表!AN75</f>
        <v/>
      </c>
      <c r="D235" t="str">
        <f>申込一覧表!AG75</f>
        <v/>
      </c>
      <c r="E235" s="67">
        <v>0</v>
      </c>
      <c r="F235" s="67">
        <v>5</v>
      </c>
      <c r="G235" s="70" t="str">
        <f>申込一覧表!AR75</f>
        <v>999:99.99</v>
      </c>
    </row>
    <row r="236" spans="1:7" x14ac:dyDescent="0.15">
      <c r="A236" t="str">
        <f>IF(申込一覧表!Q76="","",申込一覧表!B76)</f>
        <v/>
      </c>
      <c r="B236" t="str">
        <f>申込一覧表!AJ76</f>
        <v/>
      </c>
      <c r="C236" t="str">
        <f>申込一覧表!AN76</f>
        <v/>
      </c>
      <c r="D236" t="str">
        <f>申込一覧表!AG76</f>
        <v/>
      </c>
      <c r="E236" s="67">
        <v>0</v>
      </c>
      <c r="F236" s="67">
        <v>5</v>
      </c>
      <c r="G236" s="70" t="str">
        <f>申込一覧表!AR76</f>
        <v>999:99.99</v>
      </c>
    </row>
    <row r="237" spans="1:7" x14ac:dyDescent="0.15">
      <c r="A237" t="str">
        <f>IF(申込一覧表!Q77="","",申込一覧表!B77)</f>
        <v/>
      </c>
      <c r="B237" t="str">
        <f>申込一覧表!AJ77</f>
        <v/>
      </c>
      <c r="C237" t="str">
        <f>申込一覧表!AN77</f>
        <v/>
      </c>
      <c r="D237" t="str">
        <f>申込一覧表!AG77</f>
        <v/>
      </c>
      <c r="E237" s="67">
        <v>0</v>
      </c>
      <c r="F237" s="67">
        <v>5</v>
      </c>
      <c r="G237" s="70" t="str">
        <f>申込一覧表!AR77</f>
        <v>999:99.99</v>
      </c>
    </row>
    <row r="238" spans="1:7" x14ac:dyDescent="0.15">
      <c r="A238" t="str">
        <f>IF(申込一覧表!Q78="","",申込一覧表!B78)</f>
        <v/>
      </c>
      <c r="B238" t="str">
        <f>申込一覧表!AJ78</f>
        <v/>
      </c>
      <c r="C238" t="str">
        <f>申込一覧表!AN78</f>
        <v/>
      </c>
      <c r="D238" t="str">
        <f>申込一覧表!AG78</f>
        <v/>
      </c>
      <c r="E238" s="67">
        <v>0</v>
      </c>
      <c r="F238" s="67">
        <v>5</v>
      </c>
      <c r="G238" s="70" t="str">
        <f>申込一覧表!AR78</f>
        <v>999:99.99</v>
      </c>
    </row>
    <row r="239" spans="1:7" x14ac:dyDescent="0.15">
      <c r="A239" t="str">
        <f>IF(申込一覧表!Q79="","",申込一覧表!B79)</f>
        <v/>
      </c>
      <c r="B239" t="str">
        <f>申込一覧表!AJ79</f>
        <v/>
      </c>
      <c r="C239" t="str">
        <f>申込一覧表!AN79</f>
        <v/>
      </c>
      <c r="D239" t="str">
        <f>申込一覧表!AG79</f>
        <v/>
      </c>
      <c r="E239" s="67">
        <v>0</v>
      </c>
      <c r="F239" s="67">
        <v>5</v>
      </c>
      <c r="G239" s="70" t="str">
        <f>申込一覧表!AR79</f>
        <v>999:99.99</v>
      </c>
    </row>
    <row r="240" spans="1:7" x14ac:dyDescent="0.15">
      <c r="A240" t="str">
        <f>IF(申込一覧表!Q80="","",申込一覧表!B80)</f>
        <v/>
      </c>
      <c r="B240" t="str">
        <f>申込一覧表!AJ80</f>
        <v/>
      </c>
      <c r="C240" t="str">
        <f>申込一覧表!AN80</f>
        <v/>
      </c>
      <c r="D240" t="str">
        <f>申込一覧表!AG80</f>
        <v/>
      </c>
      <c r="E240" s="67">
        <v>0</v>
      </c>
      <c r="F240" s="67">
        <v>5</v>
      </c>
      <c r="G240" s="70" t="str">
        <f>申込一覧表!AR80</f>
        <v>999:99.99</v>
      </c>
    </row>
    <row r="241" spans="1:7" x14ac:dyDescent="0.15">
      <c r="A241" t="str">
        <f>IF(申込一覧表!Q81="","",申込一覧表!B81)</f>
        <v/>
      </c>
      <c r="B241" t="str">
        <f>申込一覧表!AJ81</f>
        <v/>
      </c>
      <c r="C241" t="str">
        <f>申込一覧表!AN81</f>
        <v/>
      </c>
      <c r="D241" t="str">
        <f>申込一覧表!AG81</f>
        <v/>
      </c>
      <c r="E241" s="67">
        <v>0</v>
      </c>
      <c r="F241" s="67">
        <v>5</v>
      </c>
      <c r="G241" s="70" t="str">
        <f>申込一覧表!AR81</f>
        <v>999:99.99</v>
      </c>
    </row>
    <row r="242" spans="1:7" x14ac:dyDescent="0.15">
      <c r="A242" t="str">
        <f>IF(申込一覧表!Q82="","",申込一覧表!B82)</f>
        <v/>
      </c>
      <c r="B242" t="str">
        <f>申込一覧表!AJ82</f>
        <v/>
      </c>
      <c r="C242" t="str">
        <f>申込一覧表!AN82</f>
        <v/>
      </c>
      <c r="D242" t="str">
        <f>申込一覧表!AG82</f>
        <v/>
      </c>
      <c r="E242" s="67">
        <v>0</v>
      </c>
      <c r="F242" s="67">
        <v>5</v>
      </c>
      <c r="G242" s="70" t="str">
        <f>申込一覧表!AR82</f>
        <v>999:99.99</v>
      </c>
    </row>
    <row r="243" spans="1:7" x14ac:dyDescent="0.15">
      <c r="A243" t="str">
        <f>IF(申込一覧表!Q83="","",申込一覧表!B83)</f>
        <v/>
      </c>
      <c r="B243" t="str">
        <f>申込一覧表!AJ83</f>
        <v/>
      </c>
      <c r="C243" t="str">
        <f>申込一覧表!AN83</f>
        <v/>
      </c>
      <c r="D243" t="str">
        <f>申込一覧表!AG83</f>
        <v/>
      </c>
      <c r="E243" s="67">
        <v>0</v>
      </c>
      <c r="F243" s="67">
        <v>5</v>
      </c>
      <c r="G243" s="70" t="str">
        <f>申込一覧表!AR83</f>
        <v>999:99.99</v>
      </c>
    </row>
    <row r="244" spans="1:7" x14ac:dyDescent="0.15">
      <c r="A244" t="str">
        <f>IF(申込一覧表!Q84="","",申込一覧表!B84)</f>
        <v/>
      </c>
      <c r="B244" t="str">
        <f>申込一覧表!AJ84</f>
        <v/>
      </c>
      <c r="C244" t="str">
        <f>申込一覧表!AN84</f>
        <v/>
      </c>
      <c r="D244" t="str">
        <f>申込一覧表!AG84</f>
        <v/>
      </c>
      <c r="E244" s="67">
        <v>0</v>
      </c>
      <c r="F244" s="67">
        <v>5</v>
      </c>
      <c r="G244" s="70" t="str">
        <f>申込一覧表!AR84</f>
        <v>999:99.99</v>
      </c>
    </row>
    <row r="245" spans="1:7" x14ac:dyDescent="0.15">
      <c r="A245" t="str">
        <f>IF(申込一覧表!Q85="","",申込一覧表!B85)</f>
        <v/>
      </c>
      <c r="B245" t="str">
        <f>申込一覧表!AJ85</f>
        <v/>
      </c>
      <c r="C245" t="str">
        <f>申込一覧表!AN85</f>
        <v/>
      </c>
      <c r="D245" t="str">
        <f>申込一覧表!AG85</f>
        <v/>
      </c>
      <c r="E245" s="67">
        <v>0</v>
      </c>
      <c r="F245" s="67">
        <v>5</v>
      </c>
      <c r="G245" s="70" t="str">
        <f>申込一覧表!AR85</f>
        <v>999:99.99</v>
      </c>
    </row>
    <row r="246" spans="1:7" x14ac:dyDescent="0.15">
      <c r="A246" t="str">
        <f>IF(申込一覧表!Q86="","",申込一覧表!B86)</f>
        <v/>
      </c>
      <c r="B246" t="str">
        <f>申込一覧表!AJ86</f>
        <v/>
      </c>
      <c r="C246" t="str">
        <f>申込一覧表!AN86</f>
        <v/>
      </c>
      <c r="D246" t="str">
        <f>申込一覧表!AG86</f>
        <v/>
      </c>
      <c r="E246" s="67">
        <v>0</v>
      </c>
      <c r="F246" s="67">
        <v>5</v>
      </c>
      <c r="G246" s="70" t="str">
        <f>申込一覧表!AR86</f>
        <v>999:99.99</v>
      </c>
    </row>
    <row r="247" spans="1:7" x14ac:dyDescent="0.15">
      <c r="A247" s="65" t="str">
        <f>IF(申込一覧表!Q87="","",申込一覧表!B87)</f>
        <v/>
      </c>
      <c r="B247" s="65" t="str">
        <f>申込一覧表!AJ87</f>
        <v/>
      </c>
      <c r="C247" s="65" t="str">
        <f>申込一覧表!AN87</f>
        <v/>
      </c>
      <c r="D247" s="65" t="str">
        <f>申込一覧表!AG87</f>
        <v/>
      </c>
      <c r="E247" s="68">
        <v>0</v>
      </c>
      <c r="F247" s="68">
        <v>5</v>
      </c>
      <c r="G247" s="65" t="str">
        <f>申込一覧表!AR87</f>
        <v>999:99.99</v>
      </c>
    </row>
    <row r="248" spans="1:7" x14ac:dyDescent="0.15">
      <c r="A248" t="str">
        <f>IF(申込一覧表!T6="","",申込一覧表!B6)</f>
        <v/>
      </c>
      <c r="B248" s="71" t="str">
        <f>申込一覧表!AK6</f>
        <v/>
      </c>
      <c r="C248" s="71" t="str">
        <f>申込一覧表!AO6</f>
        <v/>
      </c>
      <c r="D248" s="71" t="e">
        <f>申込一覧表!AG6</f>
        <v>#VALUE!</v>
      </c>
      <c r="E248" s="67">
        <v>0</v>
      </c>
      <c r="F248" s="67">
        <v>0</v>
      </c>
      <c r="G248" t="str">
        <f>申込一覧表!AS6</f>
        <v>999:99.99</v>
      </c>
    </row>
    <row r="249" spans="1:7" x14ac:dyDescent="0.15">
      <c r="A249" t="str">
        <f>IF(申込一覧表!T7="","",申込一覧表!B7)</f>
        <v/>
      </c>
      <c r="B249" s="70" t="str">
        <f>申込一覧表!AK7</f>
        <v/>
      </c>
      <c r="C249" s="70" t="str">
        <f>申込一覧表!AO7</f>
        <v/>
      </c>
      <c r="D249" s="70" t="str">
        <f>申込一覧表!AG7</f>
        <v/>
      </c>
      <c r="E249" s="67">
        <v>0</v>
      </c>
      <c r="F249" s="67">
        <v>0</v>
      </c>
      <c r="G249" t="str">
        <f>申込一覧表!AS7</f>
        <v>999:99.99</v>
      </c>
    </row>
    <row r="250" spans="1:7" x14ac:dyDescent="0.15">
      <c r="A250" t="str">
        <f>IF(申込一覧表!T8="","",申込一覧表!B8)</f>
        <v/>
      </c>
      <c r="B250" s="70" t="str">
        <f>申込一覧表!AK8</f>
        <v/>
      </c>
      <c r="C250" s="70" t="str">
        <f>申込一覧表!AO8</f>
        <v/>
      </c>
      <c r="D250" s="70" t="str">
        <f>申込一覧表!AG8</f>
        <v/>
      </c>
      <c r="E250" s="67">
        <v>0</v>
      </c>
      <c r="F250" s="67">
        <v>0</v>
      </c>
      <c r="G250" t="str">
        <f>申込一覧表!AS8</f>
        <v>999:99.99</v>
      </c>
    </row>
    <row r="251" spans="1:7" x14ac:dyDescent="0.15">
      <c r="A251" t="str">
        <f>IF(申込一覧表!T9="","",申込一覧表!B9)</f>
        <v/>
      </c>
      <c r="B251" s="70" t="str">
        <f>申込一覧表!AK9</f>
        <v/>
      </c>
      <c r="C251" s="70" t="str">
        <f>申込一覧表!AO9</f>
        <v/>
      </c>
      <c r="D251" s="70" t="str">
        <f>申込一覧表!AG9</f>
        <v/>
      </c>
      <c r="E251" s="67">
        <v>0</v>
      </c>
      <c r="F251" s="67">
        <v>0</v>
      </c>
      <c r="G251" t="str">
        <f>申込一覧表!AS9</f>
        <v>999:99.99</v>
      </c>
    </row>
    <row r="252" spans="1:7" x14ac:dyDescent="0.15">
      <c r="A252" t="str">
        <f>IF(申込一覧表!T10="","",申込一覧表!B10)</f>
        <v/>
      </c>
      <c r="B252" s="70" t="str">
        <f>申込一覧表!AK10</f>
        <v/>
      </c>
      <c r="C252" s="70" t="str">
        <f>申込一覧表!AO10</f>
        <v/>
      </c>
      <c r="D252" s="70" t="str">
        <f>申込一覧表!AG10</f>
        <v/>
      </c>
      <c r="E252" s="67">
        <v>0</v>
      </c>
      <c r="F252" s="67">
        <v>0</v>
      </c>
      <c r="G252" t="str">
        <f>申込一覧表!AS10</f>
        <v>999:99.99</v>
      </c>
    </row>
    <row r="253" spans="1:7" x14ac:dyDescent="0.15">
      <c r="A253" t="str">
        <f>IF(申込一覧表!T11="","",申込一覧表!B11)</f>
        <v/>
      </c>
      <c r="B253" s="70" t="str">
        <f>申込一覧表!AK11</f>
        <v/>
      </c>
      <c r="C253" s="70" t="str">
        <f>申込一覧表!AO11</f>
        <v/>
      </c>
      <c r="D253" s="70" t="str">
        <f>申込一覧表!AG11</f>
        <v/>
      </c>
      <c r="E253" s="67">
        <v>0</v>
      </c>
      <c r="F253" s="67">
        <v>0</v>
      </c>
      <c r="G253" t="str">
        <f>申込一覧表!AS11</f>
        <v>999:99.99</v>
      </c>
    </row>
    <row r="254" spans="1:7" x14ac:dyDescent="0.15">
      <c r="A254" t="str">
        <f>IF(申込一覧表!T12="","",申込一覧表!B12)</f>
        <v/>
      </c>
      <c r="B254" s="70" t="str">
        <f>申込一覧表!AK12</f>
        <v/>
      </c>
      <c r="C254" s="70" t="str">
        <f>申込一覧表!AO12</f>
        <v/>
      </c>
      <c r="D254" s="70" t="str">
        <f>申込一覧表!AG12</f>
        <v/>
      </c>
      <c r="E254" s="67">
        <v>0</v>
      </c>
      <c r="F254" s="67">
        <v>0</v>
      </c>
      <c r="G254" t="str">
        <f>申込一覧表!AS12</f>
        <v>999:99.99</v>
      </c>
    </row>
    <row r="255" spans="1:7" x14ac:dyDescent="0.15">
      <c r="A255" t="str">
        <f>IF(申込一覧表!T13="","",申込一覧表!B13)</f>
        <v/>
      </c>
      <c r="B255" s="70" t="str">
        <f>申込一覧表!AK13</f>
        <v/>
      </c>
      <c r="C255" s="70" t="str">
        <f>申込一覧表!AO13</f>
        <v/>
      </c>
      <c r="D255" s="70" t="str">
        <f>申込一覧表!AG13</f>
        <v/>
      </c>
      <c r="E255" s="67">
        <v>0</v>
      </c>
      <c r="F255" s="67">
        <v>0</v>
      </c>
      <c r="G255" t="str">
        <f>申込一覧表!AS13</f>
        <v>999:99.99</v>
      </c>
    </row>
    <row r="256" spans="1:7" x14ac:dyDescent="0.15">
      <c r="A256" t="str">
        <f>IF(申込一覧表!T14="","",申込一覧表!B14)</f>
        <v/>
      </c>
      <c r="B256" s="70" t="str">
        <f>申込一覧表!AK14</f>
        <v/>
      </c>
      <c r="C256" s="70" t="str">
        <f>申込一覧表!AO14</f>
        <v/>
      </c>
      <c r="D256" s="70" t="str">
        <f>申込一覧表!AG14</f>
        <v/>
      </c>
      <c r="E256" s="67">
        <v>0</v>
      </c>
      <c r="F256" s="67">
        <v>0</v>
      </c>
      <c r="G256" t="str">
        <f>申込一覧表!AS14</f>
        <v>999:99.99</v>
      </c>
    </row>
    <row r="257" spans="1:7" x14ac:dyDescent="0.15">
      <c r="A257" t="str">
        <f>IF(申込一覧表!T15="","",申込一覧表!B15)</f>
        <v/>
      </c>
      <c r="B257" s="70" t="str">
        <f>申込一覧表!AK15</f>
        <v/>
      </c>
      <c r="C257" s="70" t="str">
        <f>申込一覧表!AO15</f>
        <v/>
      </c>
      <c r="D257" s="70" t="str">
        <f>申込一覧表!AG15</f>
        <v/>
      </c>
      <c r="E257" s="67">
        <v>0</v>
      </c>
      <c r="F257" s="67">
        <v>0</v>
      </c>
      <c r="G257" t="str">
        <f>申込一覧表!AS15</f>
        <v>999:99.99</v>
      </c>
    </row>
    <row r="258" spans="1:7" x14ac:dyDescent="0.15">
      <c r="A258" t="str">
        <f>IF(申込一覧表!T16="","",申込一覧表!B16)</f>
        <v/>
      </c>
      <c r="B258" s="70" t="str">
        <f>申込一覧表!AK16</f>
        <v/>
      </c>
      <c r="C258" s="70" t="str">
        <f>申込一覧表!AO16</f>
        <v/>
      </c>
      <c r="D258" s="70" t="str">
        <f>申込一覧表!AG16</f>
        <v/>
      </c>
      <c r="E258" s="67">
        <v>0</v>
      </c>
      <c r="F258" s="67">
        <v>0</v>
      </c>
      <c r="G258" t="str">
        <f>申込一覧表!AS16</f>
        <v>999:99.99</v>
      </c>
    </row>
    <row r="259" spans="1:7" x14ac:dyDescent="0.15">
      <c r="A259" t="str">
        <f>IF(申込一覧表!T17="","",申込一覧表!B17)</f>
        <v/>
      </c>
      <c r="B259" s="70" t="str">
        <f>申込一覧表!AK17</f>
        <v/>
      </c>
      <c r="C259" s="70" t="str">
        <f>申込一覧表!AO17</f>
        <v/>
      </c>
      <c r="D259" s="70" t="str">
        <f>申込一覧表!AG17</f>
        <v/>
      </c>
      <c r="E259" s="67">
        <v>0</v>
      </c>
      <c r="F259" s="67">
        <v>0</v>
      </c>
      <c r="G259" t="str">
        <f>申込一覧表!AS17</f>
        <v>999:99.99</v>
      </c>
    </row>
    <row r="260" spans="1:7" x14ac:dyDescent="0.15">
      <c r="A260" t="str">
        <f>IF(申込一覧表!T18="","",申込一覧表!B18)</f>
        <v/>
      </c>
      <c r="B260" s="70" t="str">
        <f>申込一覧表!AK18</f>
        <v/>
      </c>
      <c r="C260" s="70" t="str">
        <f>申込一覧表!AO18</f>
        <v/>
      </c>
      <c r="D260" s="70" t="str">
        <f>申込一覧表!AG18</f>
        <v/>
      </c>
      <c r="E260" s="67">
        <v>0</v>
      </c>
      <c r="F260" s="67">
        <v>0</v>
      </c>
      <c r="G260" t="str">
        <f>申込一覧表!AS18</f>
        <v>999:99.99</v>
      </c>
    </row>
    <row r="261" spans="1:7" x14ac:dyDescent="0.15">
      <c r="A261" t="str">
        <f>IF(申込一覧表!T19="","",申込一覧表!B19)</f>
        <v/>
      </c>
      <c r="B261" s="70" t="str">
        <f>申込一覧表!AK19</f>
        <v/>
      </c>
      <c r="C261" s="70" t="str">
        <f>申込一覧表!AO19</f>
        <v/>
      </c>
      <c r="D261" s="70" t="str">
        <f>申込一覧表!AG19</f>
        <v/>
      </c>
      <c r="E261" s="67">
        <v>0</v>
      </c>
      <c r="F261" s="67">
        <v>0</v>
      </c>
      <c r="G261" t="str">
        <f>申込一覧表!AS19</f>
        <v>999:99.99</v>
      </c>
    </row>
    <row r="262" spans="1:7" x14ac:dyDescent="0.15">
      <c r="A262" t="str">
        <f>IF(申込一覧表!T20="","",申込一覧表!B20)</f>
        <v/>
      </c>
      <c r="B262" s="70" t="str">
        <f>申込一覧表!AK20</f>
        <v/>
      </c>
      <c r="C262" s="70" t="str">
        <f>申込一覧表!AO20</f>
        <v/>
      </c>
      <c r="D262" s="70" t="str">
        <f>申込一覧表!AG20</f>
        <v/>
      </c>
      <c r="E262" s="67">
        <v>0</v>
      </c>
      <c r="F262" s="67">
        <v>0</v>
      </c>
      <c r="G262" t="str">
        <f>申込一覧表!AS20</f>
        <v>999:99.99</v>
      </c>
    </row>
    <row r="263" spans="1:7" x14ac:dyDescent="0.15">
      <c r="A263" t="str">
        <f>IF(申込一覧表!T21="","",申込一覧表!B21)</f>
        <v/>
      </c>
      <c r="B263" s="70" t="str">
        <f>申込一覧表!AK21</f>
        <v/>
      </c>
      <c r="C263" s="70" t="str">
        <f>申込一覧表!AO21</f>
        <v/>
      </c>
      <c r="D263" s="70" t="str">
        <f>申込一覧表!AG21</f>
        <v/>
      </c>
      <c r="E263" s="67">
        <v>0</v>
      </c>
      <c r="F263" s="67">
        <v>0</v>
      </c>
      <c r="G263" t="str">
        <f>申込一覧表!AS21</f>
        <v>999:99.99</v>
      </c>
    </row>
    <row r="264" spans="1:7" x14ac:dyDescent="0.15">
      <c r="A264" t="str">
        <f>IF(申込一覧表!T22="","",申込一覧表!B22)</f>
        <v/>
      </c>
      <c r="B264" s="70" t="str">
        <f>申込一覧表!AK22</f>
        <v/>
      </c>
      <c r="C264" s="70" t="str">
        <f>申込一覧表!AO22</f>
        <v/>
      </c>
      <c r="D264" s="70" t="str">
        <f>申込一覧表!AG22</f>
        <v/>
      </c>
      <c r="E264" s="67">
        <v>0</v>
      </c>
      <c r="F264" s="67">
        <v>0</v>
      </c>
      <c r="G264" t="str">
        <f>申込一覧表!AS22</f>
        <v>999:99.99</v>
      </c>
    </row>
    <row r="265" spans="1:7" x14ac:dyDescent="0.15">
      <c r="A265" t="str">
        <f>IF(申込一覧表!T23="","",申込一覧表!B23)</f>
        <v/>
      </c>
      <c r="B265" s="70" t="str">
        <f>申込一覧表!AK23</f>
        <v/>
      </c>
      <c r="C265" s="70" t="str">
        <f>申込一覧表!AO23</f>
        <v/>
      </c>
      <c r="D265" s="70" t="str">
        <f>申込一覧表!AG23</f>
        <v/>
      </c>
      <c r="E265" s="67">
        <v>0</v>
      </c>
      <c r="F265" s="67">
        <v>0</v>
      </c>
      <c r="G265" t="str">
        <f>申込一覧表!AS23</f>
        <v>999:99.99</v>
      </c>
    </row>
    <row r="266" spans="1:7" x14ac:dyDescent="0.15">
      <c r="A266" t="str">
        <f>IF(申込一覧表!T24="","",申込一覧表!B24)</f>
        <v/>
      </c>
      <c r="B266" s="70" t="str">
        <f>申込一覧表!AK24</f>
        <v/>
      </c>
      <c r="C266" s="70" t="str">
        <f>申込一覧表!AO24</f>
        <v/>
      </c>
      <c r="D266" s="70" t="str">
        <f>申込一覧表!AG24</f>
        <v/>
      </c>
      <c r="E266" s="67">
        <v>0</v>
      </c>
      <c r="F266" s="67">
        <v>0</v>
      </c>
      <c r="G266" t="str">
        <f>申込一覧表!AS24</f>
        <v>999:99.99</v>
      </c>
    </row>
    <row r="267" spans="1:7" x14ac:dyDescent="0.15">
      <c r="A267" t="str">
        <f>IF(申込一覧表!T25="","",申込一覧表!B25)</f>
        <v/>
      </c>
      <c r="B267" s="70" t="str">
        <f>申込一覧表!AK25</f>
        <v/>
      </c>
      <c r="C267" s="70" t="str">
        <f>申込一覧表!AO25</f>
        <v/>
      </c>
      <c r="D267" s="70" t="str">
        <f>申込一覧表!AG25</f>
        <v/>
      </c>
      <c r="E267" s="67">
        <v>0</v>
      </c>
      <c r="F267" s="67">
        <v>0</v>
      </c>
      <c r="G267" t="str">
        <f>申込一覧表!AS25</f>
        <v>999:99.99</v>
      </c>
    </row>
    <row r="268" spans="1:7" x14ac:dyDescent="0.15">
      <c r="A268" t="str">
        <f>IF(申込一覧表!T26="","",申込一覧表!B26)</f>
        <v/>
      </c>
      <c r="B268" s="70" t="str">
        <f>申込一覧表!AK26</f>
        <v/>
      </c>
      <c r="C268" s="70" t="str">
        <f>申込一覧表!AO26</f>
        <v/>
      </c>
      <c r="D268" s="70" t="str">
        <f>申込一覧表!AG26</f>
        <v/>
      </c>
      <c r="E268" s="67">
        <v>0</v>
      </c>
      <c r="F268" s="67">
        <v>0</v>
      </c>
      <c r="G268" t="str">
        <f>申込一覧表!AS26</f>
        <v>999:99.99</v>
      </c>
    </row>
    <row r="269" spans="1:7" x14ac:dyDescent="0.15">
      <c r="A269" t="str">
        <f>IF(申込一覧表!T27="","",申込一覧表!B27)</f>
        <v/>
      </c>
      <c r="B269" s="70" t="str">
        <f>申込一覧表!AK27</f>
        <v/>
      </c>
      <c r="C269" s="70" t="str">
        <f>申込一覧表!AO27</f>
        <v/>
      </c>
      <c r="D269" s="70" t="str">
        <f>申込一覧表!AG27</f>
        <v/>
      </c>
      <c r="E269" s="67">
        <v>0</v>
      </c>
      <c r="F269" s="67">
        <v>0</v>
      </c>
      <c r="G269" t="str">
        <f>申込一覧表!AS27</f>
        <v>999:99.99</v>
      </c>
    </row>
    <row r="270" spans="1:7" x14ac:dyDescent="0.15">
      <c r="A270" t="str">
        <f>IF(申込一覧表!T28="","",申込一覧表!B28)</f>
        <v/>
      </c>
      <c r="B270" s="70" t="str">
        <f>申込一覧表!AK28</f>
        <v/>
      </c>
      <c r="C270" s="70" t="str">
        <f>申込一覧表!AO28</f>
        <v/>
      </c>
      <c r="D270" s="70" t="str">
        <f>申込一覧表!AG28</f>
        <v/>
      </c>
      <c r="E270" s="67">
        <v>0</v>
      </c>
      <c r="F270" s="67">
        <v>0</v>
      </c>
      <c r="G270" t="str">
        <f>申込一覧表!AS28</f>
        <v>999:99.99</v>
      </c>
    </row>
    <row r="271" spans="1:7" x14ac:dyDescent="0.15">
      <c r="A271" t="str">
        <f>IF(申込一覧表!T29="","",申込一覧表!B29)</f>
        <v/>
      </c>
      <c r="B271" s="70" t="str">
        <f>申込一覧表!AK29</f>
        <v/>
      </c>
      <c r="C271" s="70" t="str">
        <f>申込一覧表!AO29</f>
        <v/>
      </c>
      <c r="D271" s="70" t="str">
        <f>申込一覧表!AG29</f>
        <v/>
      </c>
      <c r="E271" s="67">
        <v>0</v>
      </c>
      <c r="F271" s="67">
        <v>0</v>
      </c>
      <c r="G271" t="str">
        <f>申込一覧表!AS29</f>
        <v>999:99.99</v>
      </c>
    </row>
    <row r="272" spans="1:7" x14ac:dyDescent="0.15">
      <c r="A272" t="str">
        <f>IF(申込一覧表!T30="","",申込一覧表!B30)</f>
        <v/>
      </c>
      <c r="B272" s="70" t="str">
        <f>申込一覧表!AK30</f>
        <v/>
      </c>
      <c r="C272" s="70" t="str">
        <f>申込一覧表!AO30</f>
        <v/>
      </c>
      <c r="D272" s="70" t="str">
        <f>申込一覧表!AG30</f>
        <v/>
      </c>
      <c r="E272" s="67">
        <v>0</v>
      </c>
      <c r="F272" s="67">
        <v>0</v>
      </c>
      <c r="G272" t="str">
        <f>申込一覧表!AS30</f>
        <v>999:99.99</v>
      </c>
    </row>
    <row r="273" spans="1:7" x14ac:dyDescent="0.15">
      <c r="A273" t="str">
        <f>IF(申込一覧表!T31="","",申込一覧表!B31)</f>
        <v/>
      </c>
      <c r="B273" s="70" t="str">
        <f>申込一覧表!AK31</f>
        <v/>
      </c>
      <c r="C273" s="70" t="str">
        <f>申込一覧表!AO31</f>
        <v/>
      </c>
      <c r="D273" s="70" t="str">
        <f>申込一覧表!AG31</f>
        <v/>
      </c>
      <c r="E273" s="67">
        <v>0</v>
      </c>
      <c r="F273" s="67">
        <v>0</v>
      </c>
      <c r="G273" t="str">
        <f>申込一覧表!AS31</f>
        <v>999:99.99</v>
      </c>
    </row>
    <row r="274" spans="1:7" x14ac:dyDescent="0.15">
      <c r="A274" t="str">
        <f>IF(申込一覧表!T32="","",申込一覧表!B32)</f>
        <v/>
      </c>
      <c r="B274" s="70" t="str">
        <f>申込一覧表!AK32</f>
        <v/>
      </c>
      <c r="C274" s="70" t="str">
        <f>申込一覧表!AO32</f>
        <v/>
      </c>
      <c r="D274" s="70" t="str">
        <f>申込一覧表!AG32</f>
        <v/>
      </c>
      <c r="E274" s="67">
        <v>0</v>
      </c>
      <c r="F274" s="67">
        <v>0</v>
      </c>
      <c r="G274" t="str">
        <f>申込一覧表!AS32</f>
        <v>999:99.99</v>
      </c>
    </row>
    <row r="275" spans="1:7" x14ac:dyDescent="0.15">
      <c r="A275" t="str">
        <f>IF(申込一覧表!T33="","",申込一覧表!B33)</f>
        <v/>
      </c>
      <c r="B275" s="70" t="str">
        <f>申込一覧表!AK33</f>
        <v/>
      </c>
      <c r="C275" s="70" t="str">
        <f>申込一覧表!AO33</f>
        <v/>
      </c>
      <c r="D275" s="70" t="str">
        <f>申込一覧表!AG33</f>
        <v/>
      </c>
      <c r="E275" s="67">
        <v>0</v>
      </c>
      <c r="F275" s="67">
        <v>0</v>
      </c>
      <c r="G275" t="str">
        <f>申込一覧表!AS33</f>
        <v>999:99.99</v>
      </c>
    </row>
    <row r="276" spans="1:7" x14ac:dyDescent="0.15">
      <c r="A276" t="str">
        <f>IF(申込一覧表!T34="","",申込一覧表!B34)</f>
        <v/>
      </c>
      <c r="B276" s="70" t="str">
        <f>申込一覧表!AK34</f>
        <v/>
      </c>
      <c r="C276" s="70" t="str">
        <f>申込一覧表!AO34</f>
        <v/>
      </c>
      <c r="D276" s="70" t="str">
        <f>申込一覧表!AG34</f>
        <v/>
      </c>
      <c r="E276" s="67">
        <v>0</v>
      </c>
      <c r="F276" s="67">
        <v>0</v>
      </c>
      <c r="G276" t="str">
        <f>申込一覧表!AS34</f>
        <v>999:99.99</v>
      </c>
    </row>
    <row r="277" spans="1:7" x14ac:dyDescent="0.15">
      <c r="A277" t="str">
        <f>IF(申込一覧表!T35="","",申込一覧表!B35)</f>
        <v/>
      </c>
      <c r="B277" s="70" t="str">
        <f>申込一覧表!AK35</f>
        <v/>
      </c>
      <c r="C277" s="70" t="str">
        <f>申込一覧表!AO35</f>
        <v/>
      </c>
      <c r="D277" s="70" t="str">
        <f>申込一覧表!AG35</f>
        <v/>
      </c>
      <c r="E277" s="67">
        <v>0</v>
      </c>
      <c r="F277" s="67">
        <v>0</v>
      </c>
      <c r="G277" t="str">
        <f>申込一覧表!AS35</f>
        <v>999:99.99</v>
      </c>
    </row>
    <row r="278" spans="1:7" x14ac:dyDescent="0.15">
      <c r="A278" t="str">
        <f>IF(申込一覧表!T36="","",申込一覧表!B36)</f>
        <v/>
      </c>
      <c r="B278" s="70" t="str">
        <f>申込一覧表!AK36</f>
        <v/>
      </c>
      <c r="C278" s="70" t="str">
        <f>申込一覧表!AO36</f>
        <v/>
      </c>
      <c r="D278" s="70" t="str">
        <f>申込一覧表!AG36</f>
        <v/>
      </c>
      <c r="E278" s="67">
        <v>0</v>
      </c>
      <c r="F278" s="67">
        <v>0</v>
      </c>
      <c r="G278" t="str">
        <f>申込一覧表!AS36</f>
        <v>999:99.99</v>
      </c>
    </row>
    <row r="279" spans="1:7" x14ac:dyDescent="0.15">
      <c r="A279" t="str">
        <f>IF(申込一覧表!T37="","",申込一覧表!B37)</f>
        <v/>
      </c>
      <c r="B279" s="70" t="str">
        <f>申込一覧表!AK37</f>
        <v/>
      </c>
      <c r="C279" s="70" t="str">
        <f>申込一覧表!AO37</f>
        <v/>
      </c>
      <c r="D279" s="70" t="str">
        <f>申込一覧表!AG37</f>
        <v/>
      </c>
      <c r="E279" s="67">
        <v>0</v>
      </c>
      <c r="F279" s="67">
        <v>0</v>
      </c>
      <c r="G279" t="str">
        <f>申込一覧表!AS37</f>
        <v>999:99.99</v>
      </c>
    </row>
    <row r="280" spans="1:7" x14ac:dyDescent="0.15">
      <c r="A280" t="str">
        <f>IF(申込一覧表!T38="","",申込一覧表!B38)</f>
        <v/>
      </c>
      <c r="B280" s="70" t="str">
        <f>申込一覧表!AK38</f>
        <v/>
      </c>
      <c r="C280" s="70" t="str">
        <f>申込一覧表!AO38</f>
        <v/>
      </c>
      <c r="D280" s="70" t="str">
        <f>申込一覧表!AG38</f>
        <v/>
      </c>
      <c r="E280" s="67">
        <v>0</v>
      </c>
      <c r="F280" s="67">
        <v>0</v>
      </c>
      <c r="G280" t="str">
        <f>申込一覧表!AS38</f>
        <v>999:99.99</v>
      </c>
    </row>
    <row r="281" spans="1:7" x14ac:dyDescent="0.15">
      <c r="A281" t="str">
        <f>IF(申込一覧表!T39="","",申込一覧表!B39)</f>
        <v/>
      </c>
      <c r="B281" s="70" t="str">
        <f>申込一覧表!AK39</f>
        <v/>
      </c>
      <c r="C281" s="70" t="str">
        <f>申込一覧表!AO39</f>
        <v/>
      </c>
      <c r="D281" s="70" t="str">
        <f>申込一覧表!AG39</f>
        <v/>
      </c>
      <c r="E281" s="67">
        <v>0</v>
      </c>
      <c r="F281" s="67">
        <v>0</v>
      </c>
      <c r="G281" t="str">
        <f>申込一覧表!AS39</f>
        <v>999:99.99</v>
      </c>
    </row>
    <row r="282" spans="1:7" x14ac:dyDescent="0.15">
      <c r="A282" t="str">
        <f>IF(申込一覧表!T40="","",申込一覧表!B40)</f>
        <v/>
      </c>
      <c r="B282" s="70" t="str">
        <f>申込一覧表!AK40</f>
        <v/>
      </c>
      <c r="C282" s="70" t="str">
        <f>申込一覧表!AO40</f>
        <v/>
      </c>
      <c r="D282" s="70" t="str">
        <f>申込一覧表!AG40</f>
        <v/>
      </c>
      <c r="E282" s="67">
        <v>0</v>
      </c>
      <c r="F282" s="67">
        <v>0</v>
      </c>
      <c r="G282" t="str">
        <f>申込一覧表!AS40</f>
        <v>999:99.99</v>
      </c>
    </row>
    <row r="283" spans="1:7" x14ac:dyDescent="0.15">
      <c r="A283" t="str">
        <f>IF(申込一覧表!T41="","",申込一覧表!B41)</f>
        <v/>
      </c>
      <c r="B283" s="70" t="str">
        <f>申込一覧表!AK41</f>
        <v/>
      </c>
      <c r="C283" s="70" t="str">
        <f>申込一覧表!AO41</f>
        <v/>
      </c>
      <c r="D283" s="70" t="str">
        <f>申込一覧表!AG41</f>
        <v/>
      </c>
      <c r="E283" s="67">
        <v>0</v>
      </c>
      <c r="F283" s="67">
        <v>0</v>
      </c>
      <c r="G283" t="str">
        <f>申込一覧表!AS41</f>
        <v>999:99.99</v>
      </c>
    </row>
    <row r="284" spans="1:7" x14ac:dyDescent="0.15">
      <c r="A284" t="str">
        <f>IF(申込一覧表!T42="","",申込一覧表!B42)</f>
        <v/>
      </c>
      <c r="B284" s="70" t="str">
        <f>申込一覧表!AK42</f>
        <v/>
      </c>
      <c r="C284" s="70" t="str">
        <f>申込一覧表!AO42</f>
        <v/>
      </c>
      <c r="D284" s="70" t="str">
        <f>申込一覧表!AG42</f>
        <v/>
      </c>
      <c r="E284" s="67">
        <v>0</v>
      </c>
      <c r="F284" s="67">
        <v>0</v>
      </c>
      <c r="G284" t="str">
        <f>申込一覧表!AS42</f>
        <v>999:99.99</v>
      </c>
    </row>
    <row r="285" spans="1:7" x14ac:dyDescent="0.15">
      <c r="A285" t="str">
        <f>IF(申込一覧表!T43="","",申込一覧表!B43)</f>
        <v/>
      </c>
      <c r="B285" s="70" t="str">
        <f>申込一覧表!AK43</f>
        <v/>
      </c>
      <c r="C285" s="70" t="str">
        <f>申込一覧表!AO43</f>
        <v/>
      </c>
      <c r="D285" s="70" t="str">
        <f>申込一覧表!AG43</f>
        <v/>
      </c>
      <c r="E285" s="67">
        <v>0</v>
      </c>
      <c r="F285" s="67">
        <v>0</v>
      </c>
      <c r="G285" t="str">
        <f>申込一覧表!AS43</f>
        <v>999:99.99</v>
      </c>
    </row>
    <row r="286" spans="1:7" x14ac:dyDescent="0.15">
      <c r="A286" t="str">
        <f>IF(申込一覧表!T44="","",申込一覧表!B44)</f>
        <v/>
      </c>
      <c r="B286" s="70" t="str">
        <f>申込一覧表!AK44</f>
        <v/>
      </c>
      <c r="C286" s="70" t="str">
        <f>申込一覧表!AO44</f>
        <v/>
      </c>
      <c r="D286" s="70" t="str">
        <f>申込一覧表!AG44</f>
        <v/>
      </c>
      <c r="E286" s="67">
        <v>0</v>
      </c>
      <c r="F286" s="67">
        <v>0</v>
      </c>
      <c r="G286" t="str">
        <f>申込一覧表!AS44</f>
        <v>999:99.99</v>
      </c>
    </row>
    <row r="287" spans="1:7" x14ac:dyDescent="0.15">
      <c r="A287" s="65" t="str">
        <f>IF(申込一覧表!T45="","",申込一覧表!B45)</f>
        <v/>
      </c>
      <c r="B287" s="65" t="str">
        <f>申込一覧表!AK45</f>
        <v/>
      </c>
      <c r="C287" s="65" t="str">
        <f>申込一覧表!AO45</f>
        <v/>
      </c>
      <c r="D287" s="65" t="str">
        <f>申込一覧表!AG45</f>
        <v/>
      </c>
      <c r="E287" s="68">
        <v>0</v>
      </c>
      <c r="F287" s="68">
        <v>0</v>
      </c>
      <c r="G287" s="65" t="str">
        <f>申込一覧表!AS45</f>
        <v>999:99.99</v>
      </c>
    </row>
    <row r="288" spans="1:7" x14ac:dyDescent="0.15">
      <c r="B288" s="70"/>
      <c r="C288" s="70"/>
      <c r="D288" s="70"/>
      <c r="E288" s="67"/>
      <c r="F288" s="67"/>
    </row>
    <row r="289" spans="1:7" x14ac:dyDescent="0.15">
      <c r="A289" s="65"/>
      <c r="B289" s="65"/>
      <c r="C289" s="65"/>
      <c r="D289" s="65"/>
      <c r="E289" s="68"/>
      <c r="F289" s="68"/>
      <c r="G289" s="65"/>
    </row>
    <row r="290" spans="1:7" x14ac:dyDescent="0.15">
      <c r="A290" t="str">
        <f>IF(申込一覧表!T48="","",申込一覧表!B48)</f>
        <v/>
      </c>
      <c r="B290" s="70" t="str">
        <f>申込一覧表!AK48</f>
        <v/>
      </c>
      <c r="C290" s="70" t="str">
        <f>申込一覧表!AO48</f>
        <v/>
      </c>
      <c r="D290" s="70" t="str">
        <f>申込一覧表!AG48</f>
        <v/>
      </c>
      <c r="E290" s="67">
        <v>0</v>
      </c>
      <c r="F290" s="67">
        <v>5</v>
      </c>
      <c r="G290" t="str">
        <f>申込一覧表!AS48</f>
        <v>999:99.99</v>
      </c>
    </row>
    <row r="291" spans="1:7" x14ac:dyDescent="0.15">
      <c r="A291" t="str">
        <f>IF(申込一覧表!T49="","",申込一覧表!B49)</f>
        <v/>
      </c>
      <c r="B291" s="70" t="str">
        <f>申込一覧表!AK49</f>
        <v/>
      </c>
      <c r="C291" s="70" t="str">
        <f>申込一覧表!AO49</f>
        <v/>
      </c>
      <c r="D291" s="70" t="str">
        <f>申込一覧表!AG49</f>
        <v/>
      </c>
      <c r="E291" s="67">
        <v>0</v>
      </c>
      <c r="F291" s="67">
        <v>5</v>
      </c>
      <c r="G291" t="str">
        <f>申込一覧表!AS49</f>
        <v>999:99.99</v>
      </c>
    </row>
    <row r="292" spans="1:7" x14ac:dyDescent="0.15">
      <c r="A292" t="str">
        <f>IF(申込一覧表!T50="","",申込一覧表!B50)</f>
        <v/>
      </c>
      <c r="B292" s="70" t="str">
        <f>申込一覧表!AK50</f>
        <v/>
      </c>
      <c r="C292" s="70" t="str">
        <f>申込一覧表!AO50</f>
        <v/>
      </c>
      <c r="D292" s="70" t="str">
        <f>申込一覧表!AG50</f>
        <v/>
      </c>
      <c r="E292" s="67">
        <v>0</v>
      </c>
      <c r="F292" s="67">
        <v>5</v>
      </c>
      <c r="G292" t="str">
        <f>申込一覧表!AS50</f>
        <v>999:99.99</v>
      </c>
    </row>
    <row r="293" spans="1:7" x14ac:dyDescent="0.15">
      <c r="A293" t="str">
        <f>IF(申込一覧表!T51="","",申込一覧表!B51)</f>
        <v/>
      </c>
      <c r="B293" s="70" t="str">
        <f>申込一覧表!AK51</f>
        <v/>
      </c>
      <c r="C293" s="70" t="str">
        <f>申込一覧表!AO51</f>
        <v/>
      </c>
      <c r="D293" s="70" t="str">
        <f>申込一覧表!AG51</f>
        <v/>
      </c>
      <c r="E293" s="67">
        <v>0</v>
      </c>
      <c r="F293" s="67">
        <v>5</v>
      </c>
      <c r="G293" t="str">
        <f>申込一覧表!AS51</f>
        <v>999:99.99</v>
      </c>
    </row>
    <row r="294" spans="1:7" x14ac:dyDescent="0.15">
      <c r="A294" t="str">
        <f>IF(申込一覧表!T52="","",申込一覧表!B52)</f>
        <v/>
      </c>
      <c r="B294" s="70" t="str">
        <f>申込一覧表!AK52</f>
        <v/>
      </c>
      <c r="C294" s="70" t="str">
        <f>申込一覧表!AO52</f>
        <v/>
      </c>
      <c r="D294" s="70" t="str">
        <f>申込一覧表!AG52</f>
        <v/>
      </c>
      <c r="E294" s="67">
        <v>0</v>
      </c>
      <c r="F294" s="67">
        <v>5</v>
      </c>
      <c r="G294" t="str">
        <f>申込一覧表!AS52</f>
        <v>999:99.99</v>
      </c>
    </row>
    <row r="295" spans="1:7" x14ac:dyDescent="0.15">
      <c r="A295" t="str">
        <f>IF(申込一覧表!T53="","",申込一覧表!B53)</f>
        <v/>
      </c>
      <c r="B295" s="70" t="str">
        <f>申込一覧表!AK53</f>
        <v/>
      </c>
      <c r="C295" s="70" t="str">
        <f>申込一覧表!AO53</f>
        <v/>
      </c>
      <c r="D295" s="70" t="str">
        <f>申込一覧表!AG53</f>
        <v/>
      </c>
      <c r="E295" s="67">
        <v>0</v>
      </c>
      <c r="F295" s="67">
        <v>5</v>
      </c>
      <c r="G295" t="str">
        <f>申込一覧表!AS53</f>
        <v>999:99.99</v>
      </c>
    </row>
    <row r="296" spans="1:7" x14ac:dyDescent="0.15">
      <c r="A296" t="str">
        <f>IF(申込一覧表!T54="","",申込一覧表!B54)</f>
        <v/>
      </c>
      <c r="B296" s="70" t="str">
        <f>申込一覧表!AK54</f>
        <v/>
      </c>
      <c r="C296" s="70" t="str">
        <f>申込一覧表!AO54</f>
        <v/>
      </c>
      <c r="D296" s="70" t="str">
        <f>申込一覧表!AG54</f>
        <v/>
      </c>
      <c r="E296" s="67">
        <v>0</v>
      </c>
      <c r="F296" s="67">
        <v>5</v>
      </c>
      <c r="G296" t="str">
        <f>申込一覧表!AS54</f>
        <v>999:99.99</v>
      </c>
    </row>
    <row r="297" spans="1:7" x14ac:dyDescent="0.15">
      <c r="A297" t="str">
        <f>IF(申込一覧表!T55="","",申込一覧表!B55)</f>
        <v/>
      </c>
      <c r="B297" s="70" t="str">
        <f>申込一覧表!AK55</f>
        <v/>
      </c>
      <c r="C297" s="70" t="str">
        <f>申込一覧表!AO55</f>
        <v/>
      </c>
      <c r="D297" s="70" t="str">
        <f>申込一覧表!AG55</f>
        <v/>
      </c>
      <c r="E297" s="67">
        <v>0</v>
      </c>
      <c r="F297" s="67">
        <v>5</v>
      </c>
      <c r="G297" t="str">
        <f>申込一覧表!AS55</f>
        <v>999:99.99</v>
      </c>
    </row>
    <row r="298" spans="1:7" x14ac:dyDescent="0.15">
      <c r="A298" t="str">
        <f>IF(申込一覧表!T56="","",申込一覧表!B56)</f>
        <v/>
      </c>
      <c r="B298" s="70" t="str">
        <f>申込一覧表!AK56</f>
        <v/>
      </c>
      <c r="C298" s="70" t="str">
        <f>申込一覧表!AO56</f>
        <v/>
      </c>
      <c r="D298" s="70" t="str">
        <f>申込一覧表!AG56</f>
        <v/>
      </c>
      <c r="E298" s="67">
        <v>0</v>
      </c>
      <c r="F298" s="67">
        <v>5</v>
      </c>
      <c r="G298" t="str">
        <f>申込一覧表!AS56</f>
        <v>999:99.99</v>
      </c>
    </row>
    <row r="299" spans="1:7" x14ac:dyDescent="0.15">
      <c r="A299" t="str">
        <f>IF(申込一覧表!T57="","",申込一覧表!B57)</f>
        <v/>
      </c>
      <c r="B299" s="70" t="str">
        <f>申込一覧表!AK57</f>
        <v/>
      </c>
      <c r="C299" s="70" t="str">
        <f>申込一覧表!AO57</f>
        <v/>
      </c>
      <c r="D299" s="70" t="str">
        <f>申込一覧表!AG57</f>
        <v/>
      </c>
      <c r="E299" s="67">
        <v>0</v>
      </c>
      <c r="F299" s="67">
        <v>5</v>
      </c>
      <c r="G299" t="str">
        <f>申込一覧表!AS57</f>
        <v>999:99.99</v>
      </c>
    </row>
    <row r="300" spans="1:7" x14ac:dyDescent="0.15">
      <c r="A300" t="str">
        <f>IF(申込一覧表!T58="","",申込一覧表!B58)</f>
        <v/>
      </c>
      <c r="B300" s="70" t="str">
        <f>申込一覧表!AK58</f>
        <v/>
      </c>
      <c r="C300" s="70" t="str">
        <f>申込一覧表!AO58</f>
        <v/>
      </c>
      <c r="D300" s="70" t="str">
        <f>申込一覧表!AG58</f>
        <v/>
      </c>
      <c r="E300" s="67">
        <v>0</v>
      </c>
      <c r="F300" s="67">
        <v>5</v>
      </c>
      <c r="G300" t="str">
        <f>申込一覧表!AS58</f>
        <v>999:99.99</v>
      </c>
    </row>
    <row r="301" spans="1:7" x14ac:dyDescent="0.15">
      <c r="A301" t="str">
        <f>IF(申込一覧表!T59="","",申込一覧表!B59)</f>
        <v/>
      </c>
      <c r="B301" s="70" t="str">
        <f>申込一覧表!AK59</f>
        <v/>
      </c>
      <c r="C301" s="70" t="str">
        <f>申込一覧表!AO59</f>
        <v/>
      </c>
      <c r="D301" s="70" t="str">
        <f>申込一覧表!AG59</f>
        <v/>
      </c>
      <c r="E301" s="67">
        <v>0</v>
      </c>
      <c r="F301" s="67">
        <v>5</v>
      </c>
      <c r="G301" t="str">
        <f>申込一覧表!AS59</f>
        <v>999:99.99</v>
      </c>
    </row>
    <row r="302" spans="1:7" x14ac:dyDescent="0.15">
      <c r="A302" t="str">
        <f>IF(申込一覧表!T60="","",申込一覧表!B60)</f>
        <v/>
      </c>
      <c r="B302" s="70" t="str">
        <f>申込一覧表!AK60</f>
        <v/>
      </c>
      <c r="C302" s="70" t="str">
        <f>申込一覧表!AO60</f>
        <v/>
      </c>
      <c r="D302" s="70" t="str">
        <f>申込一覧表!AG60</f>
        <v/>
      </c>
      <c r="E302" s="67">
        <v>0</v>
      </c>
      <c r="F302" s="67">
        <v>5</v>
      </c>
      <c r="G302" t="str">
        <f>申込一覧表!AS60</f>
        <v>999:99.99</v>
      </c>
    </row>
    <row r="303" spans="1:7" x14ac:dyDescent="0.15">
      <c r="A303" t="str">
        <f>IF(申込一覧表!T61="","",申込一覧表!B61)</f>
        <v/>
      </c>
      <c r="B303" s="70" t="str">
        <f>申込一覧表!AK61</f>
        <v/>
      </c>
      <c r="C303" s="70" t="str">
        <f>申込一覧表!AO61</f>
        <v/>
      </c>
      <c r="D303" s="70" t="str">
        <f>申込一覧表!AG61</f>
        <v/>
      </c>
      <c r="E303" s="67">
        <v>0</v>
      </c>
      <c r="F303" s="67">
        <v>5</v>
      </c>
      <c r="G303" t="str">
        <f>申込一覧表!AS61</f>
        <v>999:99.99</v>
      </c>
    </row>
    <row r="304" spans="1:7" x14ac:dyDescent="0.15">
      <c r="A304" t="str">
        <f>IF(申込一覧表!T62="","",申込一覧表!B62)</f>
        <v/>
      </c>
      <c r="B304" s="70" t="str">
        <f>申込一覧表!AK62</f>
        <v/>
      </c>
      <c r="C304" s="70" t="str">
        <f>申込一覧表!AO62</f>
        <v/>
      </c>
      <c r="D304" s="70" t="str">
        <f>申込一覧表!AG62</f>
        <v/>
      </c>
      <c r="E304" s="67">
        <v>0</v>
      </c>
      <c r="F304" s="67">
        <v>5</v>
      </c>
      <c r="G304" t="str">
        <f>申込一覧表!AS62</f>
        <v>999:99.99</v>
      </c>
    </row>
    <row r="305" spans="1:7" x14ac:dyDescent="0.15">
      <c r="A305" t="str">
        <f>IF(申込一覧表!T63="","",申込一覧表!B63)</f>
        <v/>
      </c>
      <c r="B305" s="70" t="str">
        <f>申込一覧表!AK63</f>
        <v/>
      </c>
      <c r="C305" s="70" t="str">
        <f>申込一覧表!AO63</f>
        <v/>
      </c>
      <c r="D305" s="70" t="str">
        <f>申込一覧表!AG63</f>
        <v/>
      </c>
      <c r="E305" s="67">
        <v>0</v>
      </c>
      <c r="F305" s="67">
        <v>5</v>
      </c>
      <c r="G305" t="str">
        <f>申込一覧表!AS63</f>
        <v>999:99.99</v>
      </c>
    </row>
    <row r="306" spans="1:7" x14ac:dyDescent="0.15">
      <c r="A306" t="str">
        <f>IF(申込一覧表!T64="","",申込一覧表!B64)</f>
        <v/>
      </c>
      <c r="B306" s="70" t="str">
        <f>申込一覧表!AK64</f>
        <v/>
      </c>
      <c r="C306" s="70" t="str">
        <f>申込一覧表!AO64</f>
        <v/>
      </c>
      <c r="D306" s="70" t="str">
        <f>申込一覧表!AG64</f>
        <v/>
      </c>
      <c r="E306" s="67">
        <v>0</v>
      </c>
      <c r="F306" s="67">
        <v>5</v>
      </c>
      <c r="G306" t="str">
        <f>申込一覧表!AS64</f>
        <v>999:99.99</v>
      </c>
    </row>
    <row r="307" spans="1:7" x14ac:dyDescent="0.15">
      <c r="A307" t="str">
        <f>IF(申込一覧表!T65="","",申込一覧表!B65)</f>
        <v/>
      </c>
      <c r="B307" s="70" t="str">
        <f>申込一覧表!AK65</f>
        <v/>
      </c>
      <c r="C307" s="70" t="str">
        <f>申込一覧表!AO65</f>
        <v/>
      </c>
      <c r="D307" s="70" t="str">
        <f>申込一覧表!AG65</f>
        <v/>
      </c>
      <c r="E307" s="67">
        <v>0</v>
      </c>
      <c r="F307" s="67">
        <v>5</v>
      </c>
      <c r="G307" t="str">
        <f>申込一覧表!AS65</f>
        <v>999:99.99</v>
      </c>
    </row>
    <row r="308" spans="1:7" x14ac:dyDescent="0.15">
      <c r="A308" t="str">
        <f>IF(申込一覧表!T66="","",申込一覧表!B66)</f>
        <v/>
      </c>
      <c r="B308" s="70" t="str">
        <f>申込一覧表!AK66</f>
        <v/>
      </c>
      <c r="C308" s="70" t="str">
        <f>申込一覧表!AO66</f>
        <v/>
      </c>
      <c r="D308" s="70" t="str">
        <f>申込一覧表!AG66</f>
        <v/>
      </c>
      <c r="E308" s="67">
        <v>0</v>
      </c>
      <c r="F308" s="67">
        <v>5</v>
      </c>
      <c r="G308" t="str">
        <f>申込一覧表!AS66</f>
        <v>999:99.99</v>
      </c>
    </row>
    <row r="309" spans="1:7" x14ac:dyDescent="0.15">
      <c r="A309" t="str">
        <f>IF(申込一覧表!T67="","",申込一覧表!B67)</f>
        <v/>
      </c>
      <c r="B309" s="70" t="str">
        <f>申込一覧表!AK67</f>
        <v/>
      </c>
      <c r="C309" s="70" t="str">
        <f>申込一覧表!AO67</f>
        <v/>
      </c>
      <c r="D309" s="70" t="str">
        <f>申込一覧表!AG67</f>
        <v/>
      </c>
      <c r="E309" s="67">
        <v>0</v>
      </c>
      <c r="F309" s="67">
        <v>5</v>
      </c>
      <c r="G309" t="str">
        <f>申込一覧表!AS67</f>
        <v>999:99.99</v>
      </c>
    </row>
    <row r="310" spans="1:7" x14ac:dyDescent="0.15">
      <c r="A310" t="str">
        <f>IF(申込一覧表!T68="","",申込一覧表!B68)</f>
        <v/>
      </c>
      <c r="B310" s="70" t="str">
        <f>申込一覧表!AK68</f>
        <v/>
      </c>
      <c r="C310" s="70" t="str">
        <f>申込一覧表!AO68</f>
        <v/>
      </c>
      <c r="D310" s="70" t="str">
        <f>申込一覧表!AG68</f>
        <v/>
      </c>
      <c r="E310" s="67">
        <v>0</v>
      </c>
      <c r="F310" s="67">
        <v>5</v>
      </c>
      <c r="G310" t="str">
        <f>申込一覧表!AS68</f>
        <v>999:99.99</v>
      </c>
    </row>
    <row r="311" spans="1:7" x14ac:dyDescent="0.15">
      <c r="A311" t="str">
        <f>IF(申込一覧表!T69="","",申込一覧表!B69)</f>
        <v/>
      </c>
      <c r="B311" s="70" t="str">
        <f>申込一覧表!AK69</f>
        <v/>
      </c>
      <c r="C311" s="70" t="str">
        <f>申込一覧表!AO69</f>
        <v/>
      </c>
      <c r="D311" s="70" t="str">
        <f>申込一覧表!AG69</f>
        <v/>
      </c>
      <c r="E311" s="67">
        <v>0</v>
      </c>
      <c r="F311" s="67">
        <v>5</v>
      </c>
      <c r="G311" t="str">
        <f>申込一覧表!AS69</f>
        <v>999:99.99</v>
      </c>
    </row>
    <row r="312" spans="1:7" x14ac:dyDescent="0.15">
      <c r="A312" t="str">
        <f>IF(申込一覧表!T70="","",申込一覧表!B70)</f>
        <v/>
      </c>
      <c r="B312" s="70" t="str">
        <f>申込一覧表!AK70</f>
        <v/>
      </c>
      <c r="C312" s="70" t="str">
        <f>申込一覧表!AO70</f>
        <v/>
      </c>
      <c r="D312" s="70" t="str">
        <f>申込一覧表!AG70</f>
        <v/>
      </c>
      <c r="E312" s="67">
        <v>0</v>
      </c>
      <c r="F312" s="67">
        <v>5</v>
      </c>
      <c r="G312" t="str">
        <f>申込一覧表!AS70</f>
        <v>999:99.99</v>
      </c>
    </row>
    <row r="313" spans="1:7" x14ac:dyDescent="0.15">
      <c r="A313" t="str">
        <f>IF(申込一覧表!T71="","",申込一覧表!B71)</f>
        <v/>
      </c>
      <c r="B313" s="70" t="str">
        <f>申込一覧表!AK71</f>
        <v/>
      </c>
      <c r="C313" s="70" t="str">
        <f>申込一覧表!AO71</f>
        <v/>
      </c>
      <c r="D313" s="70" t="str">
        <f>申込一覧表!AG71</f>
        <v/>
      </c>
      <c r="E313" s="67">
        <v>0</v>
      </c>
      <c r="F313" s="67">
        <v>5</v>
      </c>
      <c r="G313" t="str">
        <f>申込一覧表!AS71</f>
        <v>999:99.99</v>
      </c>
    </row>
    <row r="314" spans="1:7" x14ac:dyDescent="0.15">
      <c r="A314" t="str">
        <f>IF(申込一覧表!T72="","",申込一覧表!B72)</f>
        <v/>
      </c>
      <c r="B314" s="70" t="str">
        <f>申込一覧表!AK72</f>
        <v/>
      </c>
      <c r="C314" s="70" t="str">
        <f>申込一覧表!AO72</f>
        <v/>
      </c>
      <c r="D314" s="70" t="str">
        <f>申込一覧表!AG72</f>
        <v/>
      </c>
      <c r="E314" s="67">
        <v>0</v>
      </c>
      <c r="F314" s="67">
        <v>5</v>
      </c>
      <c r="G314" t="str">
        <f>申込一覧表!AS72</f>
        <v>999:99.99</v>
      </c>
    </row>
    <row r="315" spans="1:7" x14ac:dyDescent="0.15">
      <c r="A315" t="str">
        <f>IF(申込一覧表!T73="","",申込一覧表!B73)</f>
        <v/>
      </c>
      <c r="B315" s="70" t="str">
        <f>申込一覧表!AK73</f>
        <v/>
      </c>
      <c r="C315" s="70" t="str">
        <f>申込一覧表!AO73</f>
        <v/>
      </c>
      <c r="D315" s="70" t="str">
        <f>申込一覧表!AG73</f>
        <v/>
      </c>
      <c r="E315" s="67">
        <v>0</v>
      </c>
      <c r="F315" s="67">
        <v>5</v>
      </c>
      <c r="G315" t="str">
        <f>申込一覧表!AS73</f>
        <v>999:99.99</v>
      </c>
    </row>
    <row r="316" spans="1:7" x14ac:dyDescent="0.15">
      <c r="A316" t="str">
        <f>IF(申込一覧表!T74="","",申込一覧表!B74)</f>
        <v/>
      </c>
      <c r="B316" s="70" t="str">
        <f>申込一覧表!AK74</f>
        <v/>
      </c>
      <c r="C316" s="70" t="str">
        <f>申込一覧表!AO74</f>
        <v/>
      </c>
      <c r="D316" s="70" t="str">
        <f>申込一覧表!AG74</f>
        <v/>
      </c>
      <c r="E316" s="67">
        <v>0</v>
      </c>
      <c r="F316" s="67">
        <v>5</v>
      </c>
      <c r="G316" t="str">
        <f>申込一覧表!AS74</f>
        <v>999:99.99</v>
      </c>
    </row>
    <row r="317" spans="1:7" x14ac:dyDescent="0.15">
      <c r="A317" t="str">
        <f>IF(申込一覧表!T75="","",申込一覧表!B75)</f>
        <v/>
      </c>
      <c r="B317" s="70" t="str">
        <f>申込一覧表!AK75</f>
        <v/>
      </c>
      <c r="C317" s="70" t="str">
        <f>申込一覧表!AO75</f>
        <v/>
      </c>
      <c r="D317" s="70" t="str">
        <f>申込一覧表!AG75</f>
        <v/>
      </c>
      <c r="E317" s="67">
        <v>0</v>
      </c>
      <c r="F317" s="67">
        <v>5</v>
      </c>
      <c r="G317" t="str">
        <f>申込一覧表!AS75</f>
        <v>999:99.99</v>
      </c>
    </row>
    <row r="318" spans="1:7" x14ac:dyDescent="0.15">
      <c r="A318" t="str">
        <f>IF(申込一覧表!T76="","",申込一覧表!B76)</f>
        <v/>
      </c>
      <c r="B318" s="70" t="str">
        <f>申込一覧表!AK76</f>
        <v/>
      </c>
      <c r="C318" s="70" t="str">
        <f>申込一覧表!AO76</f>
        <v/>
      </c>
      <c r="D318" s="70" t="str">
        <f>申込一覧表!AG76</f>
        <v/>
      </c>
      <c r="E318" s="67">
        <v>0</v>
      </c>
      <c r="F318" s="67">
        <v>5</v>
      </c>
      <c r="G318" t="str">
        <f>申込一覧表!AS76</f>
        <v>999:99.99</v>
      </c>
    </row>
    <row r="319" spans="1:7" x14ac:dyDescent="0.15">
      <c r="A319" t="str">
        <f>IF(申込一覧表!T77="","",申込一覧表!B77)</f>
        <v/>
      </c>
      <c r="B319" s="70" t="str">
        <f>申込一覧表!AK77</f>
        <v/>
      </c>
      <c r="C319" s="70" t="str">
        <f>申込一覧表!AO77</f>
        <v/>
      </c>
      <c r="D319" s="70" t="str">
        <f>申込一覧表!AG77</f>
        <v/>
      </c>
      <c r="E319" s="67">
        <v>0</v>
      </c>
      <c r="F319" s="67">
        <v>5</v>
      </c>
      <c r="G319" t="str">
        <f>申込一覧表!AS77</f>
        <v>999:99.99</v>
      </c>
    </row>
    <row r="320" spans="1:7" x14ac:dyDescent="0.15">
      <c r="A320" t="str">
        <f>IF(申込一覧表!T78="","",申込一覧表!B78)</f>
        <v/>
      </c>
      <c r="B320" s="70" t="str">
        <f>申込一覧表!AK78</f>
        <v/>
      </c>
      <c r="C320" s="70" t="str">
        <f>申込一覧表!AO78</f>
        <v/>
      </c>
      <c r="D320" s="70" t="str">
        <f>申込一覧表!AG78</f>
        <v/>
      </c>
      <c r="E320" s="67">
        <v>0</v>
      </c>
      <c r="F320" s="67">
        <v>5</v>
      </c>
      <c r="G320" t="str">
        <f>申込一覧表!AS78</f>
        <v>999:99.99</v>
      </c>
    </row>
    <row r="321" spans="1:7" x14ac:dyDescent="0.15">
      <c r="A321" t="str">
        <f>IF(申込一覧表!T79="","",申込一覧表!B79)</f>
        <v/>
      </c>
      <c r="B321" s="70" t="str">
        <f>申込一覧表!AK79</f>
        <v/>
      </c>
      <c r="C321" s="70" t="str">
        <f>申込一覧表!AO79</f>
        <v/>
      </c>
      <c r="D321" s="70" t="str">
        <f>申込一覧表!AG79</f>
        <v/>
      </c>
      <c r="E321" s="67">
        <v>0</v>
      </c>
      <c r="F321" s="67">
        <v>5</v>
      </c>
      <c r="G321" t="str">
        <f>申込一覧表!AS79</f>
        <v>999:99.99</v>
      </c>
    </row>
    <row r="322" spans="1:7" x14ac:dyDescent="0.15">
      <c r="A322" t="str">
        <f>IF(申込一覧表!T80="","",申込一覧表!B80)</f>
        <v/>
      </c>
      <c r="B322" s="70" t="str">
        <f>申込一覧表!AK80</f>
        <v/>
      </c>
      <c r="C322" s="70" t="str">
        <f>申込一覧表!AO80</f>
        <v/>
      </c>
      <c r="D322" s="70" t="str">
        <f>申込一覧表!AG80</f>
        <v/>
      </c>
      <c r="E322" s="67">
        <v>0</v>
      </c>
      <c r="F322" s="67">
        <v>5</v>
      </c>
      <c r="G322" t="str">
        <f>申込一覧表!AS80</f>
        <v>999:99.99</v>
      </c>
    </row>
    <row r="323" spans="1:7" x14ac:dyDescent="0.15">
      <c r="A323" t="str">
        <f>IF(申込一覧表!T81="","",申込一覧表!B81)</f>
        <v/>
      </c>
      <c r="B323" s="70" t="str">
        <f>申込一覧表!AK81</f>
        <v/>
      </c>
      <c r="C323" s="70" t="str">
        <f>申込一覧表!AO81</f>
        <v/>
      </c>
      <c r="D323" s="70" t="str">
        <f>申込一覧表!AG81</f>
        <v/>
      </c>
      <c r="E323" s="67">
        <v>0</v>
      </c>
      <c r="F323" s="67">
        <v>5</v>
      </c>
      <c r="G323" t="str">
        <f>申込一覧表!AS81</f>
        <v>999:99.99</v>
      </c>
    </row>
    <row r="324" spans="1:7" x14ac:dyDescent="0.15">
      <c r="A324" t="str">
        <f>IF(申込一覧表!T82="","",申込一覧表!B82)</f>
        <v/>
      </c>
      <c r="B324" s="70" t="str">
        <f>申込一覧表!AK82</f>
        <v/>
      </c>
      <c r="C324" s="70" t="str">
        <f>申込一覧表!AO82</f>
        <v/>
      </c>
      <c r="D324" s="70" t="str">
        <f>申込一覧表!AG82</f>
        <v/>
      </c>
      <c r="E324" s="67">
        <v>0</v>
      </c>
      <c r="F324" s="67">
        <v>5</v>
      </c>
      <c r="G324" t="str">
        <f>申込一覧表!AS82</f>
        <v>999:99.99</v>
      </c>
    </row>
    <row r="325" spans="1:7" x14ac:dyDescent="0.15">
      <c r="A325" t="str">
        <f>IF(申込一覧表!T83="","",申込一覧表!B83)</f>
        <v/>
      </c>
      <c r="B325" s="70" t="str">
        <f>申込一覧表!AK83</f>
        <v/>
      </c>
      <c r="C325" s="70" t="str">
        <f>申込一覧表!AO83</f>
        <v/>
      </c>
      <c r="D325" s="70" t="str">
        <f>申込一覧表!AG83</f>
        <v/>
      </c>
      <c r="E325" s="67">
        <v>0</v>
      </c>
      <c r="F325" s="67">
        <v>5</v>
      </c>
      <c r="G325" t="str">
        <f>申込一覧表!AS83</f>
        <v>999:99.99</v>
      </c>
    </row>
    <row r="326" spans="1:7" x14ac:dyDescent="0.15">
      <c r="A326" t="str">
        <f>IF(申込一覧表!T84="","",申込一覧表!B84)</f>
        <v/>
      </c>
      <c r="B326" s="70" t="str">
        <f>申込一覧表!AK84</f>
        <v/>
      </c>
      <c r="C326" s="70" t="str">
        <f>申込一覧表!AO84</f>
        <v/>
      </c>
      <c r="D326" s="70" t="str">
        <f>申込一覧表!AG84</f>
        <v/>
      </c>
      <c r="E326" s="67">
        <v>0</v>
      </c>
      <c r="F326" s="67">
        <v>5</v>
      </c>
      <c r="G326" t="str">
        <f>申込一覧表!AS84</f>
        <v>999:99.99</v>
      </c>
    </row>
    <row r="327" spans="1:7" x14ac:dyDescent="0.15">
      <c r="A327" t="str">
        <f>IF(申込一覧表!T85="","",申込一覧表!B85)</f>
        <v/>
      </c>
      <c r="B327" s="70" t="str">
        <f>申込一覧表!AK85</f>
        <v/>
      </c>
      <c r="C327" s="70" t="str">
        <f>申込一覧表!AO85</f>
        <v/>
      </c>
      <c r="D327" s="70" t="str">
        <f>申込一覧表!AG85</f>
        <v/>
      </c>
      <c r="E327" s="67">
        <v>0</v>
      </c>
      <c r="F327" s="67">
        <v>5</v>
      </c>
      <c r="G327" t="str">
        <f>申込一覧表!AS85</f>
        <v>999:99.99</v>
      </c>
    </row>
    <row r="328" spans="1:7" x14ac:dyDescent="0.15">
      <c r="A328" t="str">
        <f>IF(申込一覧表!T86="","",申込一覧表!B86)</f>
        <v/>
      </c>
      <c r="B328" s="70" t="str">
        <f>申込一覧表!AK86</f>
        <v/>
      </c>
      <c r="C328" s="70" t="str">
        <f>申込一覧表!AO86</f>
        <v/>
      </c>
      <c r="D328" s="70" t="str">
        <f>申込一覧表!AG86</f>
        <v/>
      </c>
      <c r="E328" s="67">
        <v>0</v>
      </c>
      <c r="F328" s="67">
        <v>5</v>
      </c>
      <c r="G328" t="str">
        <f>申込一覧表!AS86</f>
        <v>999:99.99</v>
      </c>
    </row>
    <row r="329" spans="1:7" x14ac:dyDescent="0.15">
      <c r="A329" s="65" t="str">
        <f>IF(申込一覧表!T87="","",申込一覧表!B87)</f>
        <v/>
      </c>
      <c r="B329" s="65" t="str">
        <f>申込一覧表!AK87</f>
        <v/>
      </c>
      <c r="C329" s="65" t="str">
        <f>申込一覧表!AO87</f>
        <v/>
      </c>
      <c r="D329" s="65" t="str">
        <f>申込一覧表!AG87</f>
        <v/>
      </c>
      <c r="E329" s="68">
        <v>0</v>
      </c>
      <c r="F329" s="68">
        <v>5</v>
      </c>
      <c r="G329" s="65" t="str">
        <f>申込一覧表!AS87</f>
        <v>999:99.99</v>
      </c>
    </row>
    <row r="330" spans="1:7" x14ac:dyDescent="0.15">
      <c r="E330" s="67"/>
      <c r="F330" s="67"/>
    </row>
    <row r="331" spans="1:7" x14ac:dyDescent="0.15">
      <c r="E331" s="67"/>
      <c r="F331" s="67"/>
    </row>
    <row r="332" spans="1:7" x14ac:dyDescent="0.15">
      <c r="E332" s="67"/>
      <c r="F332" s="67"/>
    </row>
    <row r="333" spans="1:7" x14ac:dyDescent="0.15">
      <c r="E333" s="67"/>
      <c r="F333" s="67"/>
    </row>
    <row r="334" spans="1:7" x14ac:dyDescent="0.15">
      <c r="E334" s="67"/>
      <c r="F334" s="67"/>
    </row>
    <row r="335" spans="1:7" x14ac:dyDescent="0.15">
      <c r="E335" s="67"/>
      <c r="F335" s="67"/>
    </row>
    <row r="336" spans="1:7" x14ac:dyDescent="0.15">
      <c r="E336" s="67"/>
      <c r="F336" s="67"/>
    </row>
    <row r="337" spans="5:6" x14ac:dyDescent="0.15">
      <c r="E337" s="67"/>
      <c r="F337" s="67"/>
    </row>
    <row r="338" spans="5:6" x14ac:dyDescent="0.15">
      <c r="E338" s="67"/>
      <c r="F338" s="67"/>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申込書</vt:lpstr>
      <vt:lpstr>申込一覧表</vt:lpstr>
      <vt:lpstr>リレーオーダー用紙</vt:lpstr>
      <vt:lpstr>誓約書</vt:lpstr>
      <vt:lpstr>メール</vt:lpstr>
      <vt:lpstr>団体</vt:lpstr>
      <vt:lpstr>所属1</vt:lpstr>
      <vt:lpstr>選手</vt:lpstr>
      <vt:lpstr>エントリー</vt:lpstr>
      <vt:lpstr>チーム</vt:lpstr>
      <vt:lpstr>リレーオーダー用紙!Print_Area</vt:lpstr>
      <vt:lpstr>申込一覧表!Print_Area</vt:lpstr>
      <vt:lpstr>申込書!Print_Area</vt:lpstr>
      <vt:lpstr>申込一覧表!Print_Titles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SHIGEHARA</cp:lastModifiedBy>
  <cp:lastPrinted>2018-05-30T07:32:07Z</cp:lastPrinted>
  <dcterms:created xsi:type="dcterms:W3CDTF">2003-04-18T11:12:20Z</dcterms:created>
  <dcterms:modified xsi:type="dcterms:W3CDTF">2018-06-11T01:28:21Z</dcterms:modified>
</cp:coreProperties>
</file>